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9035" windowHeight="10830" activeTab="1"/>
  </bookViews>
  <sheets>
    <sheet name="Бакалавр" sheetId="1" r:id="rId1"/>
    <sheet name="Магістр" sheetId="2" r:id="rId2"/>
  </sheets>
  <definedNames>
    <definedName name="_xlnm.Print_Area" localSheetId="0">'Бакалавр'!$A$1:$T$97</definedName>
    <definedName name="_xlnm.Print_Area" localSheetId="1">'Магістр'!$A$1:$V$45</definedName>
  </definedNames>
  <calcPr fullCalcOnLoad="1"/>
</workbook>
</file>

<file path=xl/sharedStrings.xml><?xml version="1.0" encoding="utf-8"?>
<sst xmlns="http://schemas.openxmlformats.org/spreadsheetml/2006/main" count="356" uniqueCount="133">
  <si>
    <t xml:space="preserve">Результати </t>
  </si>
  <si>
    <t xml:space="preserve">Форма навчання </t>
  </si>
  <si>
    <t>Дипломів з відзнакою</t>
  </si>
  <si>
    <t>кіл.</t>
  </si>
  <si>
    <t>%</t>
  </si>
  <si>
    <t>1</t>
  </si>
  <si>
    <t>2</t>
  </si>
  <si>
    <t>3</t>
  </si>
  <si>
    <t>4</t>
  </si>
  <si>
    <t>5</t>
  </si>
  <si>
    <t>6</t>
  </si>
  <si>
    <t>8</t>
  </si>
  <si>
    <t>10</t>
  </si>
  <si>
    <t>Заочна</t>
  </si>
  <si>
    <t>Всього</t>
  </si>
  <si>
    <t>Форма  навчання</t>
  </si>
  <si>
    <t>Рекомендовано до аспірантури</t>
  </si>
  <si>
    <t>Реальних дипломів</t>
  </si>
  <si>
    <t>Захистили науково-дослідні роботи</t>
  </si>
  <si>
    <t>Рекомендовано до впровадження</t>
  </si>
  <si>
    <t>"5"</t>
  </si>
  <si>
    <t>"4"</t>
  </si>
  <si>
    <t>"3"</t>
  </si>
  <si>
    <t>Оцінки ЕК</t>
  </si>
  <si>
    <t>Рекомендовано ЕК до впровадження</t>
  </si>
  <si>
    <t>З реальними проектними і конструкторсько-технологічними розробками</t>
  </si>
  <si>
    <t>Результати</t>
  </si>
  <si>
    <t>Випускна кваліфікаційна робота</t>
  </si>
  <si>
    <t>Разом по факультету</t>
  </si>
  <si>
    <t>Разом по університету</t>
  </si>
  <si>
    <t>Форма атестації</t>
  </si>
  <si>
    <t>14</t>
  </si>
  <si>
    <t>16</t>
  </si>
  <si>
    <t>Допущено до атестації</t>
  </si>
  <si>
    <t>Атестовано</t>
  </si>
  <si>
    <t>Денна</t>
  </si>
  <si>
    <t>Кваліфікаційний комплексний іспит з фаху</t>
  </si>
  <si>
    <t xml:space="preserve">Заочна </t>
  </si>
  <si>
    <t>Кваліфікаційний іспит з економічної теорії</t>
  </si>
  <si>
    <t>Юридичний факультет</t>
  </si>
  <si>
    <t>Кваліфікаційний іспит з трудового права</t>
  </si>
  <si>
    <t>Кваліфікаційний іспит з господарського та господарського процесуального права</t>
  </si>
  <si>
    <t>Кваліфікаційний іспит з цивільного та цивільного процесуального права</t>
  </si>
  <si>
    <t>Туризм</t>
  </si>
  <si>
    <t>Заочна на базі ОКР мол. спеціаліст</t>
  </si>
  <si>
    <t>"2"</t>
  </si>
  <si>
    <t>18</t>
  </si>
  <si>
    <t>072</t>
  </si>
  <si>
    <t>073</t>
  </si>
  <si>
    <t>Факультет соціальних технологій, оздоровлення та реабілітації</t>
  </si>
  <si>
    <t>071</t>
  </si>
  <si>
    <t>Навчально-науковий інститут будівництва</t>
  </si>
  <si>
    <t>Разом по ННІ</t>
  </si>
  <si>
    <t>Прикладна механіка (освітньо-наукова програма - Технології та устаткування зварювання)</t>
  </si>
  <si>
    <t>Прикладна механіка (освітньо-наукова програма - Технології машинобудування)</t>
  </si>
  <si>
    <t>Навчально-науковий інститут менеджменту, харчових технологій та торгівлі</t>
  </si>
  <si>
    <t>Навчально-науковий інститут бізнесу, природокористування і туризму</t>
  </si>
  <si>
    <t xml:space="preserve">Випускна кваліфікаційна робота </t>
  </si>
  <si>
    <t>атестації здобувачів вищої освіти за освітнім ступенем магістр</t>
  </si>
  <si>
    <t>Фінанси, банківська справа та страхування (освітньо-професійна програма - Фінанси, банківська справа та страхування)</t>
  </si>
  <si>
    <t>Облік і оподаткування (освітньо-професійна програма - Облік і оподаткування)</t>
  </si>
  <si>
    <t>Комп'ютерна інженерія (освітньо-наукова програма - Комп'ютерна інженерія)</t>
  </si>
  <si>
    <t>Комп'ютерна інженерія (освітньо-професійна програма -Комп'ютерна інженерія)</t>
  </si>
  <si>
    <t>Інженерія програмного забезпечення (освітньо-наукова програма - Інженерія програмного забезпечення)</t>
  </si>
  <si>
    <t>Автомобільний транспорт (освітньо-наукова програма - Автомобільний транспорт)</t>
  </si>
  <si>
    <t>Будівництво та цивільна інженерія (освітньо-наукова програма - Будівництво та цивільна інженерія)</t>
  </si>
  <si>
    <t>Навчально-науковий інститут економіки</t>
  </si>
  <si>
    <t>Маркетинг (освітньо-професійна програма - Маркетинг)</t>
  </si>
  <si>
    <t>075</t>
  </si>
  <si>
    <t>Навчально-науковий інститут права і соціальних технологій</t>
  </si>
  <si>
    <t>атестації здобувачів вищої освіти за освітнім ступенем бакалавр</t>
  </si>
  <si>
    <t>у 2019-2020 навчальному році</t>
  </si>
  <si>
    <t xml:space="preserve">у 2019-2020 навчальному році </t>
  </si>
  <si>
    <t>Навчально-науковий інститут електронних та інформаційних технологій</t>
  </si>
  <si>
    <t>Навчально-науковий інститут механічної інженерії, технологій та транспорту</t>
  </si>
  <si>
    <t>081</t>
  </si>
  <si>
    <t>Право (освітньо-професійна програма - Правове забезпечення підприємницької діяльності)</t>
  </si>
  <si>
    <t>Автомобільний транспорт (освітньо-професійна програма - Автомобільний транспорт)</t>
  </si>
  <si>
    <t>Менеджмент (освітньо-професійна програма - Управління персоналом та економіка праці)</t>
  </si>
  <si>
    <t>Право (освітньо-професійна програма - Кримінальна юстиція ( Суд. Прокуратура. Адвокатура))</t>
  </si>
  <si>
    <t xml:space="preserve">Разом по ННІ </t>
  </si>
  <si>
    <t>Фінанси, банківська справа та страхування (освітньо-професійна програма - Фінансовий менеджмент підприємств і установ)</t>
  </si>
  <si>
    <t>281</t>
  </si>
  <si>
    <t>Публічне управління та адміністрування (освітньо-професійна програма - Публічне управління та адмініструванняі)</t>
  </si>
  <si>
    <t>Фізична терапія, ерготерапія (освітньо-професійна програма: Фізична терапія, ерготерапія)</t>
  </si>
  <si>
    <t>Маркетинг (освітньо-професійна програма: Маркетинг)</t>
  </si>
  <si>
    <t>051</t>
  </si>
  <si>
    <t xml:space="preserve"> Облік і оподаткування (освітньо-професійна програма: Облік і оподаткування)</t>
  </si>
  <si>
    <t>Методист вищої категорії навчального відділу                                                                                                                  В.В.Василенко</t>
  </si>
  <si>
    <t>Право (освітньо-професійна програма: Правове забезпечення підприємницької діяльності)</t>
  </si>
  <si>
    <t>Кваліфікаційний комплексний іспит з цивільного та цивільного процесуального права</t>
  </si>
  <si>
    <t>Право (освітньо-професійна програма: Трудове право та правове забезпечення управлінської діяльності)</t>
  </si>
  <si>
    <t>Кваліфікаційний іспит задміністративного та адміністративного процесуального права</t>
  </si>
  <si>
    <t>076</t>
  </si>
  <si>
    <t>Підприємництво, торгівля та біржова діяльність (освітньо-професійна програма: Підприємництво, торгівля та біржова діяльність)</t>
  </si>
  <si>
    <t>Менеджмент (освітньо-професійна програма: Управління персоналом та економіка праці)</t>
  </si>
  <si>
    <t>Фізична реабілітація (освітньо-професійна програма: Фізична реабілітація); Фізична терапія, ерготерапія (освітньо-професійна програма: Фізична терапія, ерготерапія)</t>
  </si>
  <si>
    <t>Електроенергетика, електротехніка та електромеханіка (освітньо-професійна програма: Електроенергетика, електротехніка та електромеханіка)</t>
  </si>
  <si>
    <t>Геодезія та землеустрій (освітньо-професійна програма: Геодезія та землеустрій)</t>
  </si>
  <si>
    <t xml:space="preserve">Менеджмент  (освітньо-професійна програма: Менеджмент) </t>
  </si>
  <si>
    <t>Електроніка (освітньо-професійна програма: Електроніка)</t>
  </si>
  <si>
    <t>Інженерія програмного забезпечення (освітньо-професійна програма: Інженерія програмного забезпечення)</t>
  </si>
  <si>
    <t xml:space="preserve"> Фінанси, банківська справа та страхування (освітньо-професійна програма:  Фінанси, банківська справа та страхування)</t>
  </si>
  <si>
    <t>Економіка (освітньо-професійна програма: Економіка підприємства)</t>
  </si>
  <si>
    <t>Кібербезпека (освітньо-професійна програма: Кібербезпека)</t>
  </si>
  <si>
    <t xml:space="preserve">Management  (educational and professional program: Management of Industrial Enterprises) </t>
  </si>
  <si>
    <t>Daily</t>
  </si>
  <si>
    <t>Final qualifying work</t>
  </si>
  <si>
    <t xml:space="preserve">Менеджмент (освітньо-професійна програма: Менеджмент організацій і адміністрування у виробничій сфері) </t>
  </si>
  <si>
    <t xml:space="preserve"> Комп'ютерна інженерія (освітньо-професійна програма: Комп'ютерна інженерія)</t>
  </si>
  <si>
    <t>Прикладна механіка (освітньо-професійна програма: Технології машинобудування)</t>
  </si>
  <si>
    <t>181</t>
  </si>
  <si>
    <t>Право (освітньо-професійна програма: Кримінальна юстиція (Суд. Прокуратура. Адвокатура)</t>
  </si>
  <si>
    <t>Кваліфікаційний комплексний іспит з кримінального процесуального права та криміналістики</t>
  </si>
  <si>
    <t>Кваліфікаційний комплексний іспит з кримінального права та кримінології</t>
  </si>
  <si>
    <t>Автомобільний транспорт (освітньо-професійна програма: Автомобільний транспорт)</t>
  </si>
  <si>
    <t>Галузеве машинобудування (освітньо-професійна програма: Газузеве машинобудування)</t>
  </si>
  <si>
    <t>Соціальна робота  (освітньо-професійна програма: Соціально-правовий захист)</t>
  </si>
  <si>
    <t>Кваліфікаційний комплексний іспит з права соціального забезпечення</t>
  </si>
  <si>
    <t>Кваліфікаційний комплексний іспит з теорії і методики соціальної роботи</t>
  </si>
  <si>
    <t>Соціальна робота  (освітньо-професійна програма: Соціально-психологічна допомога населенню)</t>
  </si>
  <si>
    <t>Будівництво та цивільна інженерія (освітньо-професійна програма: Будівництво та цивільна інженерія)</t>
  </si>
  <si>
    <t>Прикладна механіка (освітньо-професійна програма: Технології та устаткування зварювання)</t>
  </si>
  <si>
    <t>Будівництво та цивільна інженерія (освітньо-професійна програма:  Комп'ютерні технології у будівництві)</t>
  </si>
  <si>
    <t>Метрологія та інформаційно-вимірювальна техніка (освітньо-професійна програма: Метрологія та інформаційно-вимірювальна техніка)</t>
  </si>
  <si>
    <t>Методист вищої категорії навчального відділу                                                                                         В.В.Василенко</t>
  </si>
  <si>
    <t>Телекомунікації та радіотехніка (освітньо-професійна програма: "Телекомунікації та радіотехніка")</t>
  </si>
  <si>
    <t>Лісове господарство (освітньо-професійна програма:  Лісове господарство)</t>
  </si>
  <si>
    <t>Агрономія (освітньо-професійна програма: Агрономія)</t>
  </si>
  <si>
    <t>Кваліфікаційний комплексний іспит з організації соціально-психологічної допомоги населенню</t>
  </si>
  <si>
    <t xml:space="preserve"> Харчові технології (освітньо-професійна програма:  Харчові технології та інженерія)</t>
  </si>
  <si>
    <t>Код та назва спеціальності                                                                                                                                                         освітньго ступеня  бакалавр</t>
  </si>
  <si>
    <t>Код та назва спеціальності освітнього ступеня магістр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</si>
</sst>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%"/>
    <numFmt numFmtId="173" formatCode="0.0"/>
    <numFmt numFmtId="174" formatCode="0;\-0;&quot;-&quot;"/>
    <numFmt numFmtId="175" formatCode="0_ ;\-0\ "/>
    <numFmt numFmtId="176" formatCode="0.0;;&quot;-&quot;"/>
    <numFmt numFmtId="177" formatCode="0.0;\-0.0;&quot;-&quot;"/>
    <numFmt numFmtId="178" formatCode="#,##0_₴"/>
    <numFmt numFmtId="179" formatCode="[$-422]d\ mmmm\ yyyy&quot; р.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20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20"/>
      <color rgb="FFFF0000"/>
      <name val="Times New Roman"/>
      <family val="1"/>
    </font>
    <font>
      <sz val="1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NumberFormat="1" applyFont="1" applyBorder="1" applyAlignment="1">
      <alignment horizontal="center"/>
    </xf>
    <xf numFmtId="177" fontId="52" fillId="0" borderId="0" xfId="0" applyNumberFormat="1" applyFont="1" applyBorder="1" applyAlignment="1">
      <alignment horizontal="center"/>
    </xf>
    <xf numFmtId="174" fontId="52" fillId="0" borderId="0" xfId="0" applyNumberFormat="1" applyFont="1" applyBorder="1" applyAlignment="1">
      <alignment horizontal="center"/>
    </xf>
    <xf numFmtId="0" fontId="52" fillId="0" borderId="0" xfId="57" applyNumberFormat="1" applyFont="1" applyBorder="1" applyAlignment="1">
      <alignment horizontal="center"/>
    </xf>
    <xf numFmtId="1" fontId="52" fillId="0" borderId="0" xfId="57" applyNumberFormat="1" applyFont="1" applyBorder="1" applyAlignment="1">
      <alignment horizontal="center"/>
    </xf>
    <xf numFmtId="1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1" fontId="52" fillId="0" borderId="0" xfId="0" applyNumberFormat="1" applyFont="1" applyAlignment="1">
      <alignment/>
    </xf>
    <xf numFmtId="1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1" fontId="52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right"/>
    </xf>
    <xf numFmtId="1" fontId="52" fillId="0" borderId="0" xfId="0" applyNumberFormat="1" applyFont="1" applyBorder="1" applyAlignment="1">
      <alignment horizontal="center" vertical="center"/>
    </xf>
    <xf numFmtId="177" fontId="52" fillId="0" borderId="0" xfId="0" applyNumberFormat="1" applyFont="1" applyBorder="1" applyAlignment="1">
      <alignment/>
    </xf>
    <xf numFmtId="0" fontId="52" fillId="0" borderId="0" xfId="0" applyNumberFormat="1" applyFont="1" applyBorder="1" applyAlignment="1">
      <alignment/>
    </xf>
    <xf numFmtId="173" fontId="52" fillId="0" borderId="0" xfId="0" applyNumberFormat="1" applyFont="1" applyBorder="1" applyAlignment="1">
      <alignment/>
    </xf>
    <xf numFmtId="176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 vertical="center"/>
    </xf>
    <xf numFmtId="177" fontId="52" fillId="0" borderId="0" xfId="0" applyNumberFormat="1" applyFont="1" applyBorder="1" applyAlignment="1">
      <alignment horizontal="center" vertical="center"/>
    </xf>
    <xf numFmtId="1" fontId="52" fillId="0" borderId="0" xfId="0" applyNumberFormat="1" applyFont="1" applyFill="1" applyBorder="1" applyAlignment="1">
      <alignment horizontal="center" vertical="center"/>
    </xf>
    <xf numFmtId="1" fontId="52" fillId="0" borderId="0" xfId="0" applyNumberFormat="1" applyFont="1" applyBorder="1" applyAlignment="1">
      <alignment horizontal="center" vertical="center" wrapText="1"/>
    </xf>
    <xf numFmtId="176" fontId="52" fillId="0" borderId="0" xfId="0" applyNumberFormat="1" applyFont="1" applyBorder="1" applyAlignment="1">
      <alignment horizontal="center"/>
    </xf>
    <xf numFmtId="49" fontId="52" fillId="0" borderId="0" xfId="0" applyNumberFormat="1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wrapText="1"/>
    </xf>
    <xf numFmtId="0" fontId="52" fillId="0" borderId="0" xfId="0" applyFont="1" applyBorder="1" applyAlignment="1">
      <alignment wrapText="1"/>
    </xf>
    <xf numFmtId="174" fontId="52" fillId="0" borderId="0" xfId="57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3" fontId="52" fillId="0" borderId="0" xfId="0" applyNumberFormat="1" applyFont="1" applyAlignment="1">
      <alignment/>
    </xf>
    <xf numFmtId="172" fontId="52" fillId="0" borderId="18" xfId="0" applyNumberFormat="1" applyFont="1" applyBorder="1" applyAlignment="1">
      <alignment horizontal="center" vertical="center"/>
    </xf>
    <xf numFmtId="173" fontId="53" fillId="0" borderId="0" xfId="0" applyNumberFormat="1" applyFont="1" applyAlignment="1">
      <alignment/>
    </xf>
    <xf numFmtId="173" fontId="54" fillId="0" borderId="0" xfId="0" applyNumberFormat="1" applyFont="1" applyAlignment="1">
      <alignment/>
    </xf>
    <xf numFmtId="173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Border="1" applyAlignment="1">
      <alignment/>
    </xf>
    <xf numFmtId="174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/>
    </xf>
    <xf numFmtId="49" fontId="5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174" fontId="4" fillId="0" borderId="21" xfId="0" applyNumberFormat="1" applyFont="1" applyBorder="1" applyAlignment="1">
      <alignment horizontal="center" vertical="center"/>
    </xf>
    <xf numFmtId="172" fontId="4" fillId="0" borderId="21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72" fontId="5" fillId="0" borderId="21" xfId="0" applyNumberFormat="1" applyFont="1" applyBorder="1" applyAlignment="1">
      <alignment horizontal="center" vertical="center"/>
    </xf>
    <xf numFmtId="172" fontId="4" fillId="0" borderId="2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174" fontId="4" fillId="0" borderId="20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72" fontId="5" fillId="0" borderId="20" xfId="0" applyNumberFormat="1" applyFont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72" fontId="5" fillId="0" borderId="2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2" fontId="4" fillId="0" borderId="2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21" xfId="0" applyFont="1" applyBorder="1" applyAlignment="1">
      <alignment horizontal="left" vertical="center" wrapText="1"/>
    </xf>
    <xf numFmtId="1" fontId="4" fillId="0" borderId="21" xfId="0" applyNumberFormat="1" applyFont="1" applyFill="1" applyBorder="1" applyAlignment="1">
      <alignment horizontal="center" vertical="center"/>
    </xf>
    <xf numFmtId="172" fontId="5" fillId="0" borderId="23" xfId="0" applyNumberFormat="1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172" fontId="5" fillId="0" borderId="27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172" fontId="4" fillId="0" borderId="13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2" fontId="4" fillId="0" borderId="30" xfId="0" applyNumberFormat="1" applyFont="1" applyBorder="1" applyAlignment="1">
      <alignment horizontal="center" vertical="center"/>
    </xf>
    <xf numFmtId="172" fontId="5" fillId="0" borderId="30" xfId="0" applyNumberFormat="1" applyFont="1" applyBorder="1" applyAlignment="1">
      <alignment horizontal="center" vertical="center"/>
    </xf>
    <xf numFmtId="172" fontId="4" fillId="0" borderId="1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2" fontId="4" fillId="0" borderId="34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2" fontId="4" fillId="0" borderId="35" xfId="0" applyNumberFormat="1" applyFont="1" applyBorder="1" applyAlignment="1">
      <alignment horizontal="center" vertical="center"/>
    </xf>
    <xf numFmtId="172" fontId="4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/>
    </xf>
    <xf numFmtId="173" fontId="5" fillId="0" borderId="0" xfId="0" applyNumberFormat="1" applyFont="1" applyAlignment="1">
      <alignment/>
    </xf>
    <xf numFmtId="0" fontId="4" fillId="0" borderId="38" xfId="0" applyFont="1" applyBorder="1" applyAlignment="1">
      <alignment horizontal="center" vertical="center"/>
    </xf>
    <xf numFmtId="172" fontId="4" fillId="0" borderId="33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1" fontId="4" fillId="0" borderId="3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2" fontId="5" fillId="0" borderId="3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72" fontId="4" fillId="0" borderId="29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72" fontId="4" fillId="0" borderId="27" xfId="0" applyNumberFormat="1" applyFont="1" applyBorder="1" applyAlignment="1">
      <alignment horizontal="center" vertical="center"/>
    </xf>
    <xf numFmtId="172" fontId="5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2" fontId="5" fillId="0" borderId="29" xfId="0" applyNumberFormat="1" applyFont="1" applyBorder="1" applyAlignment="1">
      <alignment horizontal="center" vertical="center"/>
    </xf>
    <xf numFmtId="172" fontId="5" fillId="0" borderId="35" xfId="0" applyNumberFormat="1" applyFont="1" applyBorder="1" applyAlignment="1">
      <alignment horizontal="center" vertical="center"/>
    </xf>
    <xf numFmtId="172" fontId="4" fillId="0" borderId="3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3" fontId="4" fillId="0" borderId="0" xfId="0" applyNumberFormat="1" applyFont="1" applyAlignment="1">
      <alignment/>
    </xf>
    <xf numFmtId="0" fontId="4" fillId="0" borderId="4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17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1" fontId="5" fillId="0" borderId="20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5" fillId="0" borderId="4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2" fillId="0" borderId="0" xfId="0" applyFont="1" applyBorder="1" applyAlignment="1">
      <alignment horizontal="right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top"/>
    </xf>
    <xf numFmtId="49" fontId="52" fillId="0" borderId="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showZeros="0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9.00390625" style="2" customWidth="1"/>
    <col min="2" max="2" width="24.75390625" style="2" customWidth="1"/>
    <col min="3" max="3" width="8.875" style="62" customWidth="1"/>
    <col min="4" max="4" width="34.75390625" style="62" customWidth="1"/>
    <col min="5" max="5" width="8.25390625" style="2" customWidth="1"/>
    <col min="6" max="6" width="7.75390625" style="2" customWidth="1"/>
    <col min="7" max="7" width="4.375" style="2" customWidth="1"/>
    <col min="8" max="8" width="7.125" style="2" customWidth="1"/>
    <col min="9" max="9" width="4.625" style="2" customWidth="1"/>
    <col min="10" max="10" width="7.25390625" style="2" customWidth="1"/>
    <col min="11" max="11" width="4.875" style="2" customWidth="1"/>
    <col min="12" max="12" width="8.25390625" style="2" customWidth="1"/>
    <col min="13" max="13" width="4.00390625" style="2" customWidth="1"/>
    <col min="14" max="14" width="4.625" style="2" customWidth="1"/>
    <col min="15" max="15" width="3.875" style="2" customWidth="1"/>
    <col min="16" max="16" width="6.25390625" style="2" customWidth="1"/>
    <col min="17" max="17" width="4.125" style="2" customWidth="1"/>
    <col min="18" max="18" width="8.00390625" style="2" customWidth="1"/>
    <col min="19" max="19" width="3.875" style="2" customWidth="1"/>
    <col min="20" max="20" width="6.25390625" style="2" customWidth="1"/>
    <col min="21" max="21" width="11.00390625" style="2" bestFit="1" customWidth="1"/>
    <col min="22" max="16384" width="9.125" style="2" customWidth="1"/>
  </cols>
  <sheetData>
    <row r="1" spans="1:20" s="52" customFormat="1" ht="14.25" customHeight="1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</row>
    <row r="2" spans="1:20" s="52" customFormat="1" ht="14.25" customHeight="1">
      <c r="A2" s="229" t="s">
        <v>70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</row>
    <row r="3" spans="1:20" s="52" customFormat="1" ht="19.5" customHeight="1" thickBot="1">
      <c r="A3" s="230" t="s">
        <v>71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1:20" s="63" customFormat="1" ht="22.5" customHeight="1">
      <c r="A4" s="231" t="s">
        <v>131</v>
      </c>
      <c r="B4" s="232"/>
      <c r="C4" s="219" t="s">
        <v>1</v>
      </c>
      <c r="D4" s="219" t="s">
        <v>30</v>
      </c>
      <c r="E4" s="219" t="s">
        <v>33</v>
      </c>
      <c r="F4" s="219" t="s">
        <v>34</v>
      </c>
      <c r="G4" s="235" t="s">
        <v>23</v>
      </c>
      <c r="H4" s="232"/>
      <c r="I4" s="232"/>
      <c r="J4" s="232"/>
      <c r="K4" s="232"/>
      <c r="L4" s="232"/>
      <c r="M4" s="232"/>
      <c r="N4" s="236"/>
      <c r="O4" s="235" t="s">
        <v>2</v>
      </c>
      <c r="P4" s="236"/>
      <c r="Q4" s="235" t="s">
        <v>25</v>
      </c>
      <c r="R4" s="236"/>
      <c r="S4" s="232" t="s">
        <v>24</v>
      </c>
      <c r="T4" s="237"/>
    </row>
    <row r="5" spans="1:20" s="63" customFormat="1" ht="66.75" customHeight="1">
      <c r="A5" s="233"/>
      <c r="B5" s="234"/>
      <c r="C5" s="220"/>
      <c r="D5" s="220"/>
      <c r="E5" s="220"/>
      <c r="F5" s="220"/>
      <c r="G5" s="221" t="s">
        <v>20</v>
      </c>
      <c r="H5" s="222"/>
      <c r="I5" s="221" t="s">
        <v>21</v>
      </c>
      <c r="J5" s="222"/>
      <c r="K5" s="221" t="s">
        <v>22</v>
      </c>
      <c r="L5" s="222"/>
      <c r="M5" s="221" t="s">
        <v>45</v>
      </c>
      <c r="N5" s="222"/>
      <c r="O5" s="240"/>
      <c r="P5" s="241"/>
      <c r="Q5" s="240"/>
      <c r="R5" s="241"/>
      <c r="S5" s="238"/>
      <c r="T5" s="239"/>
    </row>
    <row r="6" spans="1:20" s="63" customFormat="1" ht="15.75" customHeight="1" thickBot="1">
      <c r="A6" s="233"/>
      <c r="B6" s="234"/>
      <c r="C6" s="220"/>
      <c r="D6" s="220"/>
      <c r="E6" s="220"/>
      <c r="F6" s="220"/>
      <c r="G6" s="53" t="s">
        <v>3</v>
      </c>
      <c r="H6" s="53" t="s">
        <v>4</v>
      </c>
      <c r="I6" s="53" t="s">
        <v>3</v>
      </c>
      <c r="J6" s="53" t="s">
        <v>4</v>
      </c>
      <c r="K6" s="53" t="s">
        <v>3</v>
      </c>
      <c r="L6" s="53" t="s">
        <v>4</v>
      </c>
      <c r="M6" s="53" t="s">
        <v>3</v>
      </c>
      <c r="N6" s="53" t="s">
        <v>4</v>
      </c>
      <c r="O6" s="53" t="s">
        <v>3</v>
      </c>
      <c r="P6" s="54" t="s">
        <v>4</v>
      </c>
      <c r="Q6" s="53" t="s">
        <v>3</v>
      </c>
      <c r="R6" s="53" t="s">
        <v>4</v>
      </c>
      <c r="S6" s="55" t="s">
        <v>3</v>
      </c>
      <c r="T6" s="56" t="s">
        <v>4</v>
      </c>
    </row>
    <row r="7" spans="1:20" s="63" customFormat="1" ht="13.5" thickBot="1">
      <c r="A7" s="227" t="s">
        <v>5</v>
      </c>
      <c r="B7" s="228"/>
      <c r="C7" s="57" t="s">
        <v>6</v>
      </c>
      <c r="D7" s="57" t="s">
        <v>7</v>
      </c>
      <c r="E7" s="57" t="s">
        <v>8</v>
      </c>
      <c r="F7" s="57" t="s">
        <v>9</v>
      </c>
      <c r="G7" s="57" t="s">
        <v>10</v>
      </c>
      <c r="H7" s="12">
        <v>7</v>
      </c>
      <c r="I7" s="57" t="s">
        <v>11</v>
      </c>
      <c r="J7" s="12">
        <v>9</v>
      </c>
      <c r="K7" s="57" t="s">
        <v>12</v>
      </c>
      <c r="L7" s="12">
        <v>11</v>
      </c>
      <c r="M7" s="12">
        <v>12</v>
      </c>
      <c r="N7" s="12">
        <v>13</v>
      </c>
      <c r="O7" s="57" t="s">
        <v>31</v>
      </c>
      <c r="P7" s="58">
        <v>15</v>
      </c>
      <c r="Q7" s="57" t="s">
        <v>32</v>
      </c>
      <c r="R7" s="59">
        <v>17</v>
      </c>
      <c r="S7" s="60" t="s">
        <v>46</v>
      </c>
      <c r="T7" s="61">
        <v>19</v>
      </c>
    </row>
    <row r="8" spans="1:20" s="64" customFormat="1" ht="17.25" customHeight="1" thickBot="1">
      <c r="A8" s="223" t="s">
        <v>55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5"/>
      <c r="S8" s="224"/>
      <c r="T8" s="226"/>
    </row>
    <row r="9" spans="1:21" s="17" customFormat="1" ht="71.25" customHeight="1" thickBot="1">
      <c r="A9" s="146" t="s">
        <v>93</v>
      </c>
      <c r="B9" s="155" t="s">
        <v>94</v>
      </c>
      <c r="C9" s="140" t="s">
        <v>35</v>
      </c>
      <c r="D9" s="143" t="s">
        <v>36</v>
      </c>
      <c r="E9" s="143">
        <v>13</v>
      </c>
      <c r="F9" s="147">
        <v>13</v>
      </c>
      <c r="G9" s="143">
        <v>5</v>
      </c>
      <c r="H9" s="144">
        <f aca="true" t="shared" si="0" ref="H9:H14">G9/F9</f>
        <v>0.38461538461538464</v>
      </c>
      <c r="I9" s="147">
        <v>4</v>
      </c>
      <c r="J9" s="144">
        <f aca="true" t="shared" si="1" ref="J9:J14">I9/F9</f>
        <v>0.3076923076923077</v>
      </c>
      <c r="K9" s="143">
        <v>4</v>
      </c>
      <c r="L9" s="144">
        <f aca="true" t="shared" si="2" ref="L9:L14">K9/F9</f>
        <v>0.3076923076923077</v>
      </c>
      <c r="M9" s="144"/>
      <c r="N9" s="144">
        <f aca="true" t="shared" si="3" ref="N9:N14">M9/F9</f>
        <v>0</v>
      </c>
      <c r="O9" s="143">
        <v>4</v>
      </c>
      <c r="P9" s="144">
        <f aca="true" t="shared" si="4" ref="P9:P14">O9/F9</f>
        <v>0.3076923076923077</v>
      </c>
      <c r="Q9" s="143"/>
      <c r="R9" s="144">
        <f>Q9/F9</f>
        <v>0</v>
      </c>
      <c r="S9" s="143"/>
      <c r="T9" s="145">
        <f aca="true" t="shared" si="5" ref="T9:T14">S9/F9</f>
        <v>0</v>
      </c>
      <c r="U9" s="65"/>
    </row>
    <row r="10" spans="1:21" ht="54" customHeight="1" thickBot="1">
      <c r="A10" s="177">
        <v>181</v>
      </c>
      <c r="B10" s="89" t="s">
        <v>130</v>
      </c>
      <c r="C10" s="140" t="s">
        <v>35</v>
      </c>
      <c r="D10" s="143" t="s">
        <v>27</v>
      </c>
      <c r="E10" s="143">
        <v>22</v>
      </c>
      <c r="F10" s="147">
        <v>22</v>
      </c>
      <c r="G10" s="143">
        <v>7</v>
      </c>
      <c r="H10" s="144">
        <f>G10/F10</f>
        <v>0.3181818181818182</v>
      </c>
      <c r="I10" s="143">
        <v>14</v>
      </c>
      <c r="J10" s="144">
        <f>I10/F10</f>
        <v>0.6363636363636364</v>
      </c>
      <c r="K10" s="143">
        <v>1</v>
      </c>
      <c r="L10" s="144">
        <f>K10/F10</f>
        <v>0.045454545454545456</v>
      </c>
      <c r="M10" s="144"/>
      <c r="N10" s="144">
        <f>M10/F10</f>
        <v>0</v>
      </c>
      <c r="O10" s="143">
        <v>3</v>
      </c>
      <c r="P10" s="144">
        <f>O10/F10</f>
        <v>0.13636363636363635</v>
      </c>
      <c r="Q10" s="143"/>
      <c r="R10" s="144">
        <f>Q10/F10</f>
        <v>0</v>
      </c>
      <c r="S10" s="147"/>
      <c r="T10" s="145">
        <f>S10/F10</f>
        <v>0</v>
      </c>
      <c r="U10" s="172"/>
    </row>
    <row r="11" spans="1:21" s="17" customFormat="1" ht="51.75" customHeight="1" thickBot="1">
      <c r="A11" s="118" t="s">
        <v>48</v>
      </c>
      <c r="B11" s="101" t="s">
        <v>105</v>
      </c>
      <c r="C11" s="171" t="s">
        <v>106</v>
      </c>
      <c r="D11" s="104" t="s">
        <v>107</v>
      </c>
      <c r="E11" s="104">
        <v>6</v>
      </c>
      <c r="F11" s="104">
        <v>6</v>
      </c>
      <c r="G11" s="104">
        <v>2</v>
      </c>
      <c r="H11" s="82">
        <f t="shared" si="0"/>
        <v>0.3333333333333333</v>
      </c>
      <c r="I11" s="104">
        <v>4</v>
      </c>
      <c r="J11" s="82">
        <f t="shared" si="1"/>
        <v>0.6666666666666666</v>
      </c>
      <c r="K11" s="104"/>
      <c r="L11" s="82">
        <f t="shared" si="2"/>
        <v>0</v>
      </c>
      <c r="M11" s="82"/>
      <c r="N11" s="82">
        <f t="shared" si="3"/>
        <v>0</v>
      </c>
      <c r="O11" s="104"/>
      <c r="P11" s="82">
        <f t="shared" si="4"/>
        <v>0</v>
      </c>
      <c r="Q11" s="104"/>
      <c r="R11" s="82"/>
      <c r="S11" s="104"/>
      <c r="T11" s="120">
        <f t="shared" si="5"/>
        <v>0</v>
      </c>
      <c r="U11" s="65"/>
    </row>
    <row r="12" spans="1:21" ht="54" customHeight="1" thickBot="1">
      <c r="A12" s="118" t="s">
        <v>48</v>
      </c>
      <c r="B12" s="101" t="s">
        <v>99</v>
      </c>
      <c r="C12" s="171" t="s">
        <v>35</v>
      </c>
      <c r="D12" s="104" t="s">
        <v>57</v>
      </c>
      <c r="E12" s="104">
        <v>12</v>
      </c>
      <c r="F12" s="104">
        <v>12</v>
      </c>
      <c r="G12" s="104">
        <v>4</v>
      </c>
      <c r="H12" s="82">
        <f>G12/F12</f>
        <v>0.3333333333333333</v>
      </c>
      <c r="I12" s="104">
        <v>8</v>
      </c>
      <c r="J12" s="82">
        <f>I12/F12</f>
        <v>0.6666666666666666</v>
      </c>
      <c r="K12" s="104"/>
      <c r="L12" s="82">
        <f>K12/F12</f>
        <v>0</v>
      </c>
      <c r="M12" s="82"/>
      <c r="N12" s="82">
        <f>M12/F12</f>
        <v>0</v>
      </c>
      <c r="O12" s="104">
        <v>3</v>
      </c>
      <c r="P12" s="82">
        <f>O12/F12</f>
        <v>0.25</v>
      </c>
      <c r="Q12" s="104"/>
      <c r="R12" s="82"/>
      <c r="S12" s="104">
        <v>3</v>
      </c>
      <c r="T12" s="120">
        <f>S12/F12</f>
        <v>0.25</v>
      </c>
      <c r="U12" s="172"/>
    </row>
    <row r="13" spans="1:21" ht="66.75" customHeight="1" thickBot="1">
      <c r="A13" s="118" t="s">
        <v>48</v>
      </c>
      <c r="B13" s="165" t="s">
        <v>108</v>
      </c>
      <c r="C13" s="158" t="s">
        <v>35</v>
      </c>
      <c r="D13" s="132" t="s">
        <v>57</v>
      </c>
      <c r="E13" s="152">
        <v>16</v>
      </c>
      <c r="F13" s="152">
        <v>16</v>
      </c>
      <c r="G13" s="152">
        <v>10</v>
      </c>
      <c r="H13" s="163">
        <f>G13/F13</f>
        <v>0.625</v>
      </c>
      <c r="I13" s="152">
        <v>4</v>
      </c>
      <c r="J13" s="163">
        <f>I13/F13</f>
        <v>0.25</v>
      </c>
      <c r="K13" s="152">
        <v>2</v>
      </c>
      <c r="L13" s="163">
        <f>K13/F13</f>
        <v>0.125</v>
      </c>
      <c r="M13" s="163"/>
      <c r="N13" s="163">
        <f>M13/F13</f>
        <v>0</v>
      </c>
      <c r="O13" s="152">
        <v>1</v>
      </c>
      <c r="P13" s="163">
        <f>O13/F13</f>
        <v>0.0625</v>
      </c>
      <c r="Q13" s="152"/>
      <c r="R13" s="163"/>
      <c r="S13" s="152"/>
      <c r="T13" s="170">
        <f>S13/F13</f>
        <v>0</v>
      </c>
      <c r="U13" s="172"/>
    </row>
    <row r="14" spans="1:21" s="122" customFormat="1" ht="31.5" customHeight="1" thickBot="1">
      <c r="A14" s="243" t="s">
        <v>52</v>
      </c>
      <c r="B14" s="195"/>
      <c r="C14" s="194" t="s">
        <v>35</v>
      </c>
      <c r="D14" s="195"/>
      <c r="E14" s="59">
        <f>SUM(E9:E13)</f>
        <v>69</v>
      </c>
      <c r="F14" s="59">
        <f>SUM(F9:F13)</f>
        <v>69</v>
      </c>
      <c r="G14" s="59">
        <f>SUM(G9:G13)</f>
        <v>28</v>
      </c>
      <c r="H14" s="99">
        <f t="shared" si="0"/>
        <v>0.4057971014492754</v>
      </c>
      <c r="I14" s="12">
        <f>SUM(I9:I13)</f>
        <v>34</v>
      </c>
      <c r="J14" s="99">
        <f t="shared" si="1"/>
        <v>0.4927536231884058</v>
      </c>
      <c r="K14" s="98">
        <f>SUM(K9:K13)</f>
        <v>7</v>
      </c>
      <c r="L14" s="99">
        <f t="shared" si="2"/>
        <v>0.10144927536231885</v>
      </c>
      <c r="M14" s="99">
        <f>SUM(M9:M13)</f>
        <v>0</v>
      </c>
      <c r="N14" s="99">
        <f t="shared" si="3"/>
        <v>0</v>
      </c>
      <c r="O14" s="12">
        <f>SUM(O9:O13)</f>
        <v>11</v>
      </c>
      <c r="P14" s="99">
        <f t="shared" si="4"/>
        <v>0.15942028985507245</v>
      </c>
      <c r="Q14" s="98"/>
      <c r="R14" s="99">
        <f>Q14/F14</f>
        <v>0</v>
      </c>
      <c r="S14" s="12">
        <f>SUM(S9:S13)</f>
        <v>3</v>
      </c>
      <c r="T14" s="100">
        <f t="shared" si="5"/>
        <v>0.043478260869565216</v>
      </c>
      <c r="U14" s="148"/>
    </row>
    <row r="15" spans="1:21" s="63" customFormat="1" ht="18.75" customHeight="1" thickBot="1">
      <c r="A15" s="213" t="s">
        <v>66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5"/>
      <c r="U15" s="67"/>
    </row>
    <row r="16" spans="1:21" s="63" customFormat="1" ht="15" customHeight="1">
      <c r="A16" s="203" t="s">
        <v>47</v>
      </c>
      <c r="B16" s="192" t="s">
        <v>102</v>
      </c>
      <c r="C16" s="216" t="s">
        <v>35</v>
      </c>
      <c r="D16" s="140" t="s">
        <v>38</v>
      </c>
      <c r="E16" s="143">
        <v>46</v>
      </c>
      <c r="F16" s="143">
        <v>45</v>
      </c>
      <c r="G16" s="143">
        <v>14</v>
      </c>
      <c r="H16" s="144">
        <f>G16/F16</f>
        <v>0.3111111111111111</v>
      </c>
      <c r="I16" s="143">
        <v>15</v>
      </c>
      <c r="J16" s="144">
        <f>I16/F16</f>
        <v>0.3333333333333333</v>
      </c>
      <c r="K16" s="143">
        <v>16</v>
      </c>
      <c r="L16" s="144">
        <f>K16/F16</f>
        <v>0.35555555555555557</v>
      </c>
      <c r="M16" s="144"/>
      <c r="N16" s="92">
        <f>M16/F16</f>
        <v>0</v>
      </c>
      <c r="O16" s="124">
        <v>6</v>
      </c>
      <c r="P16" s="126">
        <f>O16/F16</f>
        <v>0.13333333333333333</v>
      </c>
      <c r="Q16" s="143"/>
      <c r="R16" s="144"/>
      <c r="S16" s="143"/>
      <c r="T16" s="145"/>
      <c r="U16" s="67"/>
    </row>
    <row r="17" spans="1:21" s="63" customFormat="1" ht="15" customHeight="1">
      <c r="A17" s="218"/>
      <c r="B17" s="202"/>
      <c r="C17" s="217"/>
      <c r="D17" s="123" t="s">
        <v>36</v>
      </c>
      <c r="E17" s="124">
        <v>46</v>
      </c>
      <c r="F17" s="124">
        <v>45</v>
      </c>
      <c r="G17" s="124">
        <v>19</v>
      </c>
      <c r="H17" s="126">
        <f>G17/F17</f>
        <v>0.4222222222222222</v>
      </c>
      <c r="I17" s="124">
        <v>17</v>
      </c>
      <c r="J17" s="126">
        <f>I17/F17</f>
        <v>0.37777777777777777</v>
      </c>
      <c r="K17" s="124">
        <v>9</v>
      </c>
      <c r="L17" s="126">
        <f>K17/F17</f>
        <v>0.2</v>
      </c>
      <c r="M17" s="126"/>
      <c r="N17" s="126">
        <f>M17/F17</f>
        <v>0</v>
      </c>
      <c r="O17" s="124">
        <v>6</v>
      </c>
      <c r="P17" s="126">
        <f>O17/F17</f>
        <v>0.13333333333333333</v>
      </c>
      <c r="Q17" s="124"/>
      <c r="R17" s="126"/>
      <c r="S17" s="124"/>
      <c r="T17" s="66"/>
      <c r="U17" s="67"/>
    </row>
    <row r="18" spans="1:21" s="63" customFormat="1" ht="15" customHeight="1">
      <c r="A18" s="218"/>
      <c r="B18" s="202"/>
      <c r="C18" s="200" t="s">
        <v>44</v>
      </c>
      <c r="D18" s="123" t="s">
        <v>38</v>
      </c>
      <c r="E18" s="124">
        <v>14</v>
      </c>
      <c r="F18" s="156">
        <v>14</v>
      </c>
      <c r="G18" s="124"/>
      <c r="H18" s="126">
        <f>G18/F18</f>
        <v>0</v>
      </c>
      <c r="I18" s="124">
        <v>11</v>
      </c>
      <c r="J18" s="126">
        <f>I18/F18</f>
        <v>0.7857142857142857</v>
      </c>
      <c r="K18" s="124">
        <v>3</v>
      </c>
      <c r="L18" s="126">
        <f>K18/F18</f>
        <v>0.21428571428571427</v>
      </c>
      <c r="M18" s="126"/>
      <c r="N18" s="126">
        <f>M18/F18</f>
        <v>0</v>
      </c>
      <c r="O18" s="156"/>
      <c r="P18" s="126">
        <f>O18/F18</f>
        <v>0</v>
      </c>
      <c r="Q18" s="124"/>
      <c r="R18" s="126"/>
      <c r="S18" s="124"/>
      <c r="T18" s="128"/>
      <c r="U18" s="67"/>
    </row>
    <row r="19" spans="1:21" s="63" customFormat="1" ht="38.25" customHeight="1" thickBot="1">
      <c r="A19" s="204"/>
      <c r="B19" s="202"/>
      <c r="C19" s="208"/>
      <c r="D19" s="154" t="s">
        <v>36</v>
      </c>
      <c r="E19" s="141">
        <v>14</v>
      </c>
      <c r="F19" s="142">
        <v>14</v>
      </c>
      <c r="G19" s="141"/>
      <c r="H19" s="126">
        <f>G19/F19</f>
        <v>0</v>
      </c>
      <c r="I19" s="141">
        <v>13</v>
      </c>
      <c r="J19" s="126">
        <f>I19/F19</f>
        <v>0.9285714285714286</v>
      </c>
      <c r="K19" s="141">
        <v>1</v>
      </c>
      <c r="L19" s="126">
        <f>K19/F19</f>
        <v>0.07142857142857142</v>
      </c>
      <c r="M19" s="151"/>
      <c r="N19" s="126">
        <f>M19/F19</f>
        <v>0</v>
      </c>
      <c r="O19" s="141"/>
      <c r="P19" s="126">
        <f>O19/F19</f>
        <v>0</v>
      </c>
      <c r="Q19" s="141"/>
      <c r="R19" s="126"/>
      <c r="S19" s="141"/>
      <c r="T19" s="128"/>
      <c r="U19" s="67"/>
    </row>
    <row r="20" spans="1:21" s="63" customFormat="1" ht="15.75" customHeight="1">
      <c r="A20" s="203" t="s">
        <v>50</v>
      </c>
      <c r="B20" s="192" t="s">
        <v>87</v>
      </c>
      <c r="C20" s="216" t="s">
        <v>35</v>
      </c>
      <c r="D20" s="140" t="s">
        <v>38</v>
      </c>
      <c r="E20" s="143">
        <v>27</v>
      </c>
      <c r="F20" s="143">
        <v>27</v>
      </c>
      <c r="G20" s="143">
        <v>8</v>
      </c>
      <c r="H20" s="144">
        <f aca="true" t="shared" si="6" ref="H20:H27">G20/F20</f>
        <v>0.2962962962962963</v>
      </c>
      <c r="I20" s="143">
        <v>8</v>
      </c>
      <c r="J20" s="144">
        <f aca="true" t="shared" si="7" ref="J20:J27">I20/F20</f>
        <v>0.2962962962962963</v>
      </c>
      <c r="K20" s="143">
        <v>11</v>
      </c>
      <c r="L20" s="144">
        <f aca="true" t="shared" si="8" ref="L20:L27">K20/F20</f>
        <v>0.4074074074074074</v>
      </c>
      <c r="M20" s="144"/>
      <c r="N20" s="95">
        <f aca="true" t="shared" si="9" ref="N20:N25">M20/F20</f>
        <v>0</v>
      </c>
      <c r="O20" s="90">
        <v>3</v>
      </c>
      <c r="P20" s="92">
        <f aca="true" t="shared" si="10" ref="P20:P27">O20/F20</f>
        <v>0.1111111111111111</v>
      </c>
      <c r="Q20" s="143"/>
      <c r="R20" s="144"/>
      <c r="S20" s="143"/>
      <c r="T20" s="145"/>
      <c r="U20" s="67"/>
    </row>
    <row r="21" spans="1:21" s="63" customFormat="1" ht="15.75" customHeight="1">
      <c r="A21" s="218"/>
      <c r="B21" s="202"/>
      <c r="C21" s="217"/>
      <c r="D21" s="123" t="s">
        <v>36</v>
      </c>
      <c r="E21" s="124">
        <v>27</v>
      </c>
      <c r="F21" s="124">
        <v>27</v>
      </c>
      <c r="G21" s="124">
        <v>5</v>
      </c>
      <c r="H21" s="126">
        <f t="shared" si="6"/>
        <v>0.18518518518518517</v>
      </c>
      <c r="I21" s="124">
        <v>12</v>
      </c>
      <c r="J21" s="126">
        <f t="shared" si="7"/>
        <v>0.4444444444444444</v>
      </c>
      <c r="K21" s="124">
        <v>10</v>
      </c>
      <c r="L21" s="126">
        <f t="shared" si="8"/>
        <v>0.37037037037037035</v>
      </c>
      <c r="M21" s="126"/>
      <c r="N21" s="127">
        <f t="shared" si="9"/>
        <v>0</v>
      </c>
      <c r="O21" s="124">
        <v>3</v>
      </c>
      <c r="P21" s="126">
        <f t="shared" si="10"/>
        <v>0.1111111111111111</v>
      </c>
      <c r="Q21" s="124"/>
      <c r="R21" s="126"/>
      <c r="S21" s="124"/>
      <c r="T21" s="128"/>
      <c r="U21" s="67"/>
    </row>
    <row r="22" spans="1:21" s="63" customFormat="1" ht="18" customHeight="1">
      <c r="A22" s="218"/>
      <c r="B22" s="202"/>
      <c r="C22" s="200" t="s">
        <v>44</v>
      </c>
      <c r="D22" s="123" t="s">
        <v>38</v>
      </c>
      <c r="E22" s="141">
        <v>14</v>
      </c>
      <c r="F22" s="142">
        <v>13</v>
      </c>
      <c r="G22" s="141">
        <v>1</v>
      </c>
      <c r="H22" s="126">
        <f t="shared" si="6"/>
        <v>0.07692307692307693</v>
      </c>
      <c r="I22" s="141">
        <v>5</v>
      </c>
      <c r="J22" s="126">
        <f t="shared" si="7"/>
        <v>0.38461538461538464</v>
      </c>
      <c r="K22" s="141">
        <v>7</v>
      </c>
      <c r="L22" s="126">
        <f t="shared" si="8"/>
        <v>0.5384615384615384</v>
      </c>
      <c r="M22" s="151"/>
      <c r="N22" s="127">
        <f t="shared" si="9"/>
        <v>0</v>
      </c>
      <c r="O22" s="124"/>
      <c r="P22" s="126">
        <f t="shared" si="10"/>
        <v>0</v>
      </c>
      <c r="Q22" s="141"/>
      <c r="R22" s="126"/>
      <c r="S22" s="141"/>
      <c r="T22" s="128"/>
      <c r="U22" s="67"/>
    </row>
    <row r="23" spans="1:21" s="64" customFormat="1" ht="36.75" customHeight="1" thickBot="1">
      <c r="A23" s="204"/>
      <c r="B23" s="193"/>
      <c r="C23" s="208"/>
      <c r="D23" s="129" t="s">
        <v>36</v>
      </c>
      <c r="E23" s="79">
        <v>13</v>
      </c>
      <c r="F23" s="83">
        <v>13</v>
      </c>
      <c r="G23" s="79"/>
      <c r="H23" s="126">
        <f t="shared" si="6"/>
        <v>0</v>
      </c>
      <c r="I23" s="79">
        <v>8</v>
      </c>
      <c r="J23" s="126">
        <f t="shared" si="7"/>
        <v>0.6153846153846154</v>
      </c>
      <c r="K23" s="79">
        <v>5</v>
      </c>
      <c r="L23" s="126">
        <f t="shared" si="8"/>
        <v>0.38461538461538464</v>
      </c>
      <c r="M23" s="151"/>
      <c r="N23" s="116">
        <f t="shared" si="9"/>
        <v>0</v>
      </c>
      <c r="O23" s="152"/>
      <c r="P23" s="150">
        <f t="shared" si="10"/>
        <v>0</v>
      </c>
      <c r="Q23" s="79"/>
      <c r="R23" s="126"/>
      <c r="S23" s="79"/>
      <c r="T23" s="128"/>
      <c r="U23" s="68"/>
    </row>
    <row r="24" spans="1:21" s="63" customFormat="1" ht="15.75" customHeight="1">
      <c r="A24" s="203" t="s">
        <v>86</v>
      </c>
      <c r="B24" s="192" t="s">
        <v>103</v>
      </c>
      <c r="C24" s="216" t="s">
        <v>35</v>
      </c>
      <c r="D24" s="140" t="s">
        <v>38</v>
      </c>
      <c r="E24" s="143">
        <v>16</v>
      </c>
      <c r="F24" s="143">
        <v>16</v>
      </c>
      <c r="G24" s="143">
        <v>3</v>
      </c>
      <c r="H24" s="144">
        <f t="shared" si="6"/>
        <v>0.1875</v>
      </c>
      <c r="I24" s="143">
        <v>4</v>
      </c>
      <c r="J24" s="144">
        <f t="shared" si="7"/>
        <v>0.25</v>
      </c>
      <c r="K24" s="143">
        <v>9</v>
      </c>
      <c r="L24" s="144">
        <f t="shared" si="8"/>
        <v>0.5625</v>
      </c>
      <c r="M24" s="144"/>
      <c r="N24" s="95">
        <f t="shared" si="9"/>
        <v>0</v>
      </c>
      <c r="O24" s="90"/>
      <c r="P24" s="92">
        <f t="shared" si="10"/>
        <v>0</v>
      </c>
      <c r="Q24" s="143"/>
      <c r="R24" s="144"/>
      <c r="S24" s="143"/>
      <c r="T24" s="145"/>
      <c r="U24" s="67"/>
    </row>
    <row r="25" spans="1:21" s="63" customFormat="1" ht="25.5" customHeight="1" thickBot="1">
      <c r="A25" s="204"/>
      <c r="B25" s="193"/>
      <c r="C25" s="201"/>
      <c r="D25" s="129" t="s">
        <v>36</v>
      </c>
      <c r="E25" s="79">
        <v>16</v>
      </c>
      <c r="F25" s="79">
        <v>16</v>
      </c>
      <c r="G25" s="79">
        <v>5</v>
      </c>
      <c r="H25" s="81">
        <f t="shared" si="6"/>
        <v>0.3125</v>
      </c>
      <c r="I25" s="79">
        <v>5</v>
      </c>
      <c r="J25" s="81">
        <f t="shared" si="7"/>
        <v>0.3125</v>
      </c>
      <c r="K25" s="79">
        <v>6</v>
      </c>
      <c r="L25" s="81">
        <f t="shared" si="8"/>
        <v>0.375</v>
      </c>
      <c r="M25" s="81"/>
      <c r="N25" s="84">
        <f t="shared" si="9"/>
        <v>0</v>
      </c>
      <c r="O25" s="79"/>
      <c r="P25" s="81">
        <f t="shared" si="10"/>
        <v>0</v>
      </c>
      <c r="Q25" s="79"/>
      <c r="R25" s="81"/>
      <c r="S25" s="79"/>
      <c r="T25" s="85"/>
      <c r="U25" s="67"/>
    </row>
    <row r="26" spans="1:21" s="63" customFormat="1" ht="16.5" customHeight="1" thickBot="1">
      <c r="A26" s="196" t="s">
        <v>52</v>
      </c>
      <c r="B26" s="197"/>
      <c r="C26" s="194" t="s">
        <v>35</v>
      </c>
      <c r="D26" s="195"/>
      <c r="E26" s="98">
        <f>SUM(E17+E21+E25)</f>
        <v>89</v>
      </c>
      <c r="F26" s="98">
        <f>SUM(F17+F21+F25)</f>
        <v>88</v>
      </c>
      <c r="G26" s="98">
        <f>SUM(G17+G21+G25)</f>
        <v>29</v>
      </c>
      <c r="H26" s="99">
        <f t="shared" si="6"/>
        <v>0.32954545454545453</v>
      </c>
      <c r="I26" s="98">
        <f>SUM(I17+I21+I25)</f>
        <v>34</v>
      </c>
      <c r="J26" s="99">
        <f t="shared" si="7"/>
        <v>0.38636363636363635</v>
      </c>
      <c r="K26" s="98">
        <f>SUM(K17+K21+K25)</f>
        <v>25</v>
      </c>
      <c r="L26" s="99">
        <f t="shared" si="8"/>
        <v>0.2840909090909091</v>
      </c>
      <c r="M26" s="99">
        <f>SUM(M17+M21+M25)</f>
        <v>0</v>
      </c>
      <c r="N26" s="99">
        <f>M26/F26</f>
        <v>0</v>
      </c>
      <c r="O26" s="98">
        <f>SUM(O17+O21+O25)</f>
        <v>9</v>
      </c>
      <c r="P26" s="169">
        <f t="shared" si="10"/>
        <v>0.10227272727272728</v>
      </c>
      <c r="Q26" s="98">
        <f>SUM(Q17+Q21+Q25)</f>
        <v>0</v>
      </c>
      <c r="R26" s="99"/>
      <c r="S26" s="98"/>
      <c r="T26" s="100"/>
      <c r="U26" s="67"/>
    </row>
    <row r="27" spans="1:21" s="63" customFormat="1" ht="22.5" customHeight="1" thickBot="1">
      <c r="A27" s="198"/>
      <c r="B27" s="199"/>
      <c r="C27" s="194" t="s">
        <v>44</v>
      </c>
      <c r="D27" s="195"/>
      <c r="E27" s="98">
        <f>SUM(E19+E23)</f>
        <v>27</v>
      </c>
      <c r="F27" s="98">
        <f>SUM(F19+F23)</f>
        <v>27</v>
      </c>
      <c r="G27" s="98">
        <f>SUM(G19+G23)</f>
        <v>0</v>
      </c>
      <c r="H27" s="99">
        <f t="shared" si="6"/>
        <v>0</v>
      </c>
      <c r="I27" s="98">
        <f>SUM(I19+I23)</f>
        <v>21</v>
      </c>
      <c r="J27" s="99">
        <f t="shared" si="7"/>
        <v>0.7777777777777778</v>
      </c>
      <c r="K27" s="98">
        <f>SUM(K19+K23)</f>
        <v>6</v>
      </c>
      <c r="L27" s="99">
        <f t="shared" si="8"/>
        <v>0.2222222222222222</v>
      </c>
      <c r="M27" s="99">
        <f>SUM(M19+M23)</f>
        <v>0</v>
      </c>
      <c r="N27" s="99">
        <f>M27/F27</f>
        <v>0</v>
      </c>
      <c r="O27" s="98">
        <f>SUM(O19+O23)</f>
        <v>0</v>
      </c>
      <c r="P27" s="99">
        <f t="shared" si="10"/>
        <v>0</v>
      </c>
      <c r="Q27" s="98">
        <f>SUM(Q19+Q23)</f>
        <v>0</v>
      </c>
      <c r="R27" s="99"/>
      <c r="S27" s="98">
        <f>SUM(S19+S23)</f>
        <v>0</v>
      </c>
      <c r="T27" s="100"/>
      <c r="U27" s="67"/>
    </row>
    <row r="28" spans="1:21" s="122" customFormat="1" ht="12.75" customHeight="1" thickBot="1">
      <c r="A28" s="189" t="s">
        <v>69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1"/>
      <c r="U28" s="148"/>
    </row>
    <row r="29" spans="1:21" s="122" customFormat="1" ht="16.5" customHeight="1" thickBot="1">
      <c r="A29" s="213" t="s">
        <v>39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5"/>
      <c r="U29" s="148"/>
    </row>
    <row r="30" spans="1:21" s="122" customFormat="1" ht="41.25" customHeight="1">
      <c r="A30" s="203" t="s">
        <v>75</v>
      </c>
      <c r="B30" s="205" t="s">
        <v>91</v>
      </c>
      <c r="C30" s="207" t="s">
        <v>35</v>
      </c>
      <c r="D30" s="140" t="s">
        <v>92</v>
      </c>
      <c r="E30" s="143">
        <v>12</v>
      </c>
      <c r="F30" s="143">
        <v>12</v>
      </c>
      <c r="G30" s="143">
        <v>5</v>
      </c>
      <c r="H30" s="144">
        <f>G30/F30</f>
        <v>0.4166666666666667</v>
      </c>
      <c r="I30" s="143">
        <v>1</v>
      </c>
      <c r="J30" s="144">
        <f>I30/F30</f>
        <v>0.08333333333333333</v>
      </c>
      <c r="K30" s="143">
        <v>6</v>
      </c>
      <c r="L30" s="144">
        <f>K30/F30</f>
        <v>0.5</v>
      </c>
      <c r="M30" s="144"/>
      <c r="N30" s="95">
        <f>M30/F30</f>
        <v>0</v>
      </c>
      <c r="O30" s="143">
        <v>3</v>
      </c>
      <c r="P30" s="144">
        <f>O30/F30</f>
        <v>0.25</v>
      </c>
      <c r="Q30" s="143"/>
      <c r="R30" s="144"/>
      <c r="S30" s="143"/>
      <c r="T30" s="145"/>
      <c r="U30" s="148"/>
    </row>
    <row r="31" spans="1:21" s="122" customFormat="1" ht="22.5" customHeight="1" thickBot="1">
      <c r="A31" s="218"/>
      <c r="B31" s="212"/>
      <c r="C31" s="209"/>
      <c r="D31" s="123" t="s">
        <v>40</v>
      </c>
      <c r="E31" s="132">
        <v>12</v>
      </c>
      <c r="F31" s="132">
        <v>12</v>
      </c>
      <c r="G31" s="132">
        <v>5</v>
      </c>
      <c r="H31" s="150">
        <f>G31/F31</f>
        <v>0.4166666666666667</v>
      </c>
      <c r="I31" s="132">
        <v>2</v>
      </c>
      <c r="J31" s="150">
        <f>I31/F31</f>
        <v>0.16666666666666666</v>
      </c>
      <c r="K31" s="132">
        <v>5</v>
      </c>
      <c r="L31" s="150">
        <f>K31/F31</f>
        <v>0.4166666666666667</v>
      </c>
      <c r="M31" s="150"/>
      <c r="N31" s="127">
        <f>M31/F31</f>
        <v>0</v>
      </c>
      <c r="O31" s="132">
        <v>3</v>
      </c>
      <c r="P31" s="126">
        <f>O31/F31</f>
        <v>0.25</v>
      </c>
      <c r="Q31" s="132"/>
      <c r="R31" s="150"/>
      <c r="S31" s="132"/>
      <c r="T31" s="133"/>
      <c r="U31" s="148"/>
    </row>
    <row r="32" spans="1:21" s="122" customFormat="1" ht="41.25" customHeight="1">
      <c r="A32" s="218"/>
      <c r="B32" s="212"/>
      <c r="C32" s="207" t="s">
        <v>13</v>
      </c>
      <c r="D32" s="140" t="s">
        <v>92</v>
      </c>
      <c r="E32" s="143">
        <v>2</v>
      </c>
      <c r="F32" s="143">
        <v>2</v>
      </c>
      <c r="G32" s="143"/>
      <c r="H32" s="144">
        <f aca="true" t="shared" si="11" ref="H32:H40">G32/F32</f>
        <v>0</v>
      </c>
      <c r="I32" s="143"/>
      <c r="J32" s="144">
        <f aca="true" t="shared" si="12" ref="J32:J40">I32/F32</f>
        <v>0</v>
      </c>
      <c r="K32" s="143">
        <v>2</v>
      </c>
      <c r="L32" s="144">
        <f aca="true" t="shared" si="13" ref="L32:L40">K32/F32</f>
        <v>1</v>
      </c>
      <c r="M32" s="144"/>
      <c r="N32" s="95">
        <f aca="true" t="shared" si="14" ref="N32:N40">M32/F32</f>
        <v>0</v>
      </c>
      <c r="O32" s="143"/>
      <c r="P32" s="144">
        <f aca="true" t="shared" si="15" ref="P32:P40">O32/F32</f>
        <v>0</v>
      </c>
      <c r="Q32" s="143"/>
      <c r="R32" s="144"/>
      <c r="S32" s="143"/>
      <c r="T32" s="145"/>
      <c r="U32" s="148"/>
    </row>
    <row r="33" spans="1:21" s="122" customFormat="1" ht="22.5" customHeight="1" thickBot="1">
      <c r="A33" s="204"/>
      <c r="B33" s="206"/>
      <c r="C33" s="209"/>
      <c r="D33" s="123" t="s">
        <v>40</v>
      </c>
      <c r="E33" s="132">
        <v>2</v>
      </c>
      <c r="F33" s="132">
        <v>2</v>
      </c>
      <c r="G33" s="132"/>
      <c r="H33" s="150">
        <f t="shared" si="11"/>
        <v>0</v>
      </c>
      <c r="I33" s="132"/>
      <c r="J33" s="150">
        <f t="shared" si="12"/>
        <v>0</v>
      </c>
      <c r="K33" s="132">
        <v>2</v>
      </c>
      <c r="L33" s="150">
        <f t="shared" si="13"/>
        <v>1</v>
      </c>
      <c r="M33" s="150"/>
      <c r="N33" s="127">
        <f t="shared" si="14"/>
        <v>0</v>
      </c>
      <c r="O33" s="132"/>
      <c r="P33" s="126">
        <f t="shared" si="15"/>
        <v>0</v>
      </c>
      <c r="Q33" s="132"/>
      <c r="R33" s="150"/>
      <c r="S33" s="132"/>
      <c r="T33" s="133"/>
      <c r="U33" s="148"/>
    </row>
    <row r="34" spans="1:21" s="122" customFormat="1" ht="55.5" customHeight="1" thickBot="1">
      <c r="A34" s="146" t="s">
        <v>75</v>
      </c>
      <c r="B34" s="89" t="s">
        <v>89</v>
      </c>
      <c r="C34" s="140" t="s">
        <v>13</v>
      </c>
      <c r="D34" s="140" t="s">
        <v>90</v>
      </c>
      <c r="E34" s="143">
        <v>1</v>
      </c>
      <c r="F34" s="147">
        <v>1</v>
      </c>
      <c r="G34" s="143"/>
      <c r="H34" s="144">
        <f>G34/F34</f>
        <v>0</v>
      </c>
      <c r="I34" s="143"/>
      <c r="J34" s="144">
        <f>I34/F34</f>
        <v>0</v>
      </c>
      <c r="K34" s="143">
        <v>1</v>
      </c>
      <c r="L34" s="144">
        <f>K34/F34</f>
        <v>1</v>
      </c>
      <c r="M34" s="144"/>
      <c r="N34" s="95">
        <f>M34/F34</f>
        <v>0</v>
      </c>
      <c r="O34" s="143"/>
      <c r="P34" s="92">
        <f>O34/F34</f>
        <v>0</v>
      </c>
      <c r="Q34" s="143"/>
      <c r="R34" s="144"/>
      <c r="S34" s="143"/>
      <c r="T34" s="145"/>
      <c r="U34" s="148"/>
    </row>
    <row r="35" spans="1:21" s="122" customFormat="1" ht="42.75" customHeight="1" thickBot="1">
      <c r="A35" s="203" t="s">
        <v>111</v>
      </c>
      <c r="B35" s="205" t="s">
        <v>112</v>
      </c>
      <c r="C35" s="207" t="s">
        <v>35</v>
      </c>
      <c r="D35" s="140" t="s">
        <v>113</v>
      </c>
      <c r="E35" s="143">
        <f>26+18+21</f>
        <v>65</v>
      </c>
      <c r="F35" s="143">
        <f>26+18+21</f>
        <v>65</v>
      </c>
      <c r="G35" s="143">
        <f>6+2+4</f>
        <v>12</v>
      </c>
      <c r="H35" s="144">
        <f>G35/F35</f>
        <v>0.18461538461538463</v>
      </c>
      <c r="I35" s="143">
        <f>16+9+10</f>
        <v>35</v>
      </c>
      <c r="J35" s="144">
        <f>I35/F35</f>
        <v>0.5384615384615384</v>
      </c>
      <c r="K35" s="143">
        <f>4+7+7</f>
        <v>18</v>
      </c>
      <c r="L35" s="144">
        <f>K35/F35</f>
        <v>0.27692307692307694</v>
      </c>
      <c r="M35" s="144"/>
      <c r="N35" s="95">
        <f>M35/F35</f>
        <v>0</v>
      </c>
      <c r="O35" s="143">
        <f>1+1+0</f>
        <v>2</v>
      </c>
      <c r="P35" s="92">
        <f>O35/F35</f>
        <v>0.03076923076923077</v>
      </c>
      <c r="Q35" s="143"/>
      <c r="R35" s="144"/>
      <c r="S35" s="143"/>
      <c r="T35" s="145"/>
      <c r="U35" s="148"/>
    </row>
    <row r="36" spans="1:21" s="122" customFormat="1" ht="33" customHeight="1" thickBot="1">
      <c r="A36" s="204"/>
      <c r="B36" s="206"/>
      <c r="C36" s="208"/>
      <c r="D36" s="140" t="s">
        <v>114</v>
      </c>
      <c r="E36" s="143">
        <f>26+18+21</f>
        <v>65</v>
      </c>
      <c r="F36" s="143">
        <f>26+18+21</f>
        <v>65</v>
      </c>
      <c r="G36" s="143">
        <f>6+2+4</f>
        <v>12</v>
      </c>
      <c r="H36" s="144">
        <f>G36/F36</f>
        <v>0.18461538461538463</v>
      </c>
      <c r="I36" s="143">
        <f>15+8+10</f>
        <v>33</v>
      </c>
      <c r="J36" s="144">
        <f>I36/F36</f>
        <v>0.5076923076923077</v>
      </c>
      <c r="K36" s="143">
        <f>5+8+7</f>
        <v>20</v>
      </c>
      <c r="L36" s="144">
        <f>K36/F36</f>
        <v>0.3076923076923077</v>
      </c>
      <c r="M36" s="144"/>
      <c r="N36" s="95">
        <f>M36/F36</f>
        <v>0</v>
      </c>
      <c r="O36" s="143">
        <f>1+1+0</f>
        <v>2</v>
      </c>
      <c r="P36" s="92">
        <f>O36/F36</f>
        <v>0.03076923076923077</v>
      </c>
      <c r="Q36" s="143"/>
      <c r="R36" s="144"/>
      <c r="S36" s="143"/>
      <c r="T36" s="145"/>
      <c r="U36" s="148"/>
    </row>
    <row r="37" spans="1:21" s="63" customFormat="1" ht="25.5" customHeight="1">
      <c r="A37" s="203" t="s">
        <v>75</v>
      </c>
      <c r="B37" s="192" t="s">
        <v>89</v>
      </c>
      <c r="C37" s="207" t="s">
        <v>35</v>
      </c>
      <c r="D37" s="140" t="s">
        <v>41</v>
      </c>
      <c r="E37" s="143">
        <v>14</v>
      </c>
      <c r="F37" s="143">
        <v>14</v>
      </c>
      <c r="G37" s="143">
        <v>4</v>
      </c>
      <c r="H37" s="144">
        <f t="shared" si="11"/>
        <v>0.2857142857142857</v>
      </c>
      <c r="I37" s="143">
        <v>6</v>
      </c>
      <c r="J37" s="144">
        <f t="shared" si="12"/>
        <v>0.42857142857142855</v>
      </c>
      <c r="K37" s="143">
        <v>4</v>
      </c>
      <c r="L37" s="144">
        <f t="shared" si="13"/>
        <v>0.2857142857142857</v>
      </c>
      <c r="M37" s="144"/>
      <c r="N37" s="95">
        <f t="shared" si="14"/>
        <v>0</v>
      </c>
      <c r="O37" s="143">
        <v>3</v>
      </c>
      <c r="P37" s="144">
        <f t="shared" si="15"/>
        <v>0.21428571428571427</v>
      </c>
      <c r="Q37" s="143"/>
      <c r="R37" s="144"/>
      <c r="S37" s="143"/>
      <c r="T37" s="145"/>
      <c r="U37" s="67"/>
    </row>
    <row r="38" spans="1:21" s="63" customFormat="1" ht="25.5" customHeight="1" thickBot="1">
      <c r="A38" s="218"/>
      <c r="B38" s="202"/>
      <c r="C38" s="209"/>
      <c r="D38" s="153" t="s">
        <v>42</v>
      </c>
      <c r="E38" s="132">
        <v>14</v>
      </c>
      <c r="F38" s="132">
        <v>14</v>
      </c>
      <c r="G38" s="132">
        <v>4</v>
      </c>
      <c r="H38" s="150">
        <f t="shared" si="11"/>
        <v>0.2857142857142857</v>
      </c>
      <c r="I38" s="132">
        <v>6</v>
      </c>
      <c r="J38" s="150">
        <f t="shared" si="12"/>
        <v>0.42857142857142855</v>
      </c>
      <c r="K38" s="132">
        <v>4</v>
      </c>
      <c r="L38" s="150">
        <f t="shared" si="13"/>
        <v>0.2857142857142857</v>
      </c>
      <c r="M38" s="150"/>
      <c r="N38" s="127">
        <f t="shared" si="14"/>
        <v>0</v>
      </c>
      <c r="O38" s="132">
        <v>3</v>
      </c>
      <c r="P38" s="126">
        <f t="shared" si="15"/>
        <v>0.21428571428571427</v>
      </c>
      <c r="Q38" s="132"/>
      <c r="R38" s="150"/>
      <c r="S38" s="132"/>
      <c r="T38" s="133"/>
      <c r="U38" s="67"/>
    </row>
    <row r="39" spans="1:21" s="63" customFormat="1" ht="18" customHeight="1" thickBot="1">
      <c r="A39" s="196" t="s">
        <v>28</v>
      </c>
      <c r="B39" s="197"/>
      <c r="C39" s="194" t="s">
        <v>35</v>
      </c>
      <c r="D39" s="195"/>
      <c r="E39" s="98">
        <f>SUM(E31+E36+E38)</f>
        <v>91</v>
      </c>
      <c r="F39" s="98">
        <f>SUM(F31+F36+F38)</f>
        <v>91</v>
      </c>
      <c r="G39" s="98">
        <f>SUM(G31+G36+G38)</f>
        <v>21</v>
      </c>
      <c r="H39" s="99">
        <f t="shared" si="11"/>
        <v>0.23076923076923078</v>
      </c>
      <c r="I39" s="98">
        <f>SUM(I31+I36+I38)</f>
        <v>41</v>
      </c>
      <c r="J39" s="99">
        <f t="shared" si="12"/>
        <v>0.45054945054945056</v>
      </c>
      <c r="K39" s="98">
        <f>SUM(K31+K36+K38)</f>
        <v>29</v>
      </c>
      <c r="L39" s="99">
        <f t="shared" si="13"/>
        <v>0.31868131868131866</v>
      </c>
      <c r="M39" s="99">
        <f>SUM(M31+M36+M38)</f>
        <v>0</v>
      </c>
      <c r="N39" s="99">
        <f t="shared" si="14"/>
        <v>0</v>
      </c>
      <c r="O39" s="98">
        <f>SUM(O31+O36+O38)</f>
        <v>8</v>
      </c>
      <c r="P39" s="99">
        <f t="shared" si="15"/>
        <v>0.08791208791208792</v>
      </c>
      <c r="Q39" s="98">
        <f>SUM(Q31+Q36+Q38)</f>
        <v>0</v>
      </c>
      <c r="R39" s="99"/>
      <c r="S39" s="98">
        <f>SUM(S31+S36+S38)</f>
        <v>0</v>
      </c>
      <c r="T39" s="100"/>
      <c r="U39" s="67"/>
    </row>
    <row r="40" spans="1:21" s="63" customFormat="1" ht="18" customHeight="1" thickBot="1">
      <c r="A40" s="198"/>
      <c r="B40" s="199"/>
      <c r="C40" s="194" t="s">
        <v>13</v>
      </c>
      <c r="D40" s="195"/>
      <c r="E40" s="98">
        <f>SUM(E33+E34)</f>
        <v>3</v>
      </c>
      <c r="F40" s="98">
        <f>SUM(F33+F34)</f>
        <v>3</v>
      </c>
      <c r="G40" s="98">
        <f>SUM(G33+G34)</f>
        <v>0</v>
      </c>
      <c r="H40" s="99">
        <f t="shared" si="11"/>
        <v>0</v>
      </c>
      <c r="I40" s="98">
        <f>SUM(I33+I34)</f>
        <v>0</v>
      </c>
      <c r="J40" s="99">
        <f t="shared" si="12"/>
        <v>0</v>
      </c>
      <c r="K40" s="98">
        <f>SUM(K33+K34)</f>
        <v>3</v>
      </c>
      <c r="L40" s="99">
        <f t="shared" si="13"/>
        <v>1</v>
      </c>
      <c r="M40" s="99">
        <f>SUM(M33+M34)</f>
        <v>0</v>
      </c>
      <c r="N40" s="99">
        <f t="shared" si="14"/>
        <v>0</v>
      </c>
      <c r="O40" s="12">
        <f>SUM(O33+O34)</f>
        <v>0</v>
      </c>
      <c r="P40" s="99">
        <f t="shared" si="15"/>
        <v>0</v>
      </c>
      <c r="Q40" s="98">
        <f>SUM(Q33+Q34)</f>
        <v>0</v>
      </c>
      <c r="R40" s="99"/>
      <c r="S40" s="98">
        <f>SUM(S33+S34)</f>
        <v>0</v>
      </c>
      <c r="T40" s="100"/>
      <c r="U40" s="67"/>
    </row>
    <row r="41" spans="1:21" s="63" customFormat="1" ht="16.5" customHeight="1" thickBot="1">
      <c r="A41" s="213" t="s">
        <v>49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5"/>
      <c r="U41" s="67"/>
    </row>
    <row r="42" spans="1:21" s="63" customFormat="1" ht="40.5" customHeight="1">
      <c r="A42" s="187">
        <v>231</v>
      </c>
      <c r="B42" s="205" t="s">
        <v>117</v>
      </c>
      <c r="C42" s="216" t="s">
        <v>35</v>
      </c>
      <c r="D42" s="140" t="s">
        <v>119</v>
      </c>
      <c r="E42" s="143">
        <f>SUM(22+23)</f>
        <v>45</v>
      </c>
      <c r="F42" s="143">
        <f>SUM(22+23)</f>
        <v>45</v>
      </c>
      <c r="G42" s="143">
        <f>SUM(3+7)</f>
        <v>10</v>
      </c>
      <c r="H42" s="144">
        <f aca="true" t="shared" si="16" ref="H42:H49">G42/F42</f>
        <v>0.2222222222222222</v>
      </c>
      <c r="I42" s="143">
        <f>SUM(8+8)</f>
        <v>16</v>
      </c>
      <c r="J42" s="144">
        <f aca="true" t="shared" si="17" ref="J42:J50">I42/F42</f>
        <v>0.35555555555555557</v>
      </c>
      <c r="K42" s="143">
        <f>SUM(11+8)</f>
        <v>19</v>
      </c>
      <c r="L42" s="144">
        <f aca="true" t="shared" si="18" ref="L42:L50">K42/F42</f>
        <v>0.4222222222222222</v>
      </c>
      <c r="M42" s="144"/>
      <c r="N42" s="169">
        <f aca="true" t="shared" si="19" ref="N42:N49">M42/F42</f>
        <v>0</v>
      </c>
      <c r="O42" s="143">
        <f>SUM(0+2)</f>
        <v>2</v>
      </c>
      <c r="P42" s="144">
        <f aca="true" t="shared" si="20" ref="P42:P49">O42/F42</f>
        <v>0.044444444444444446</v>
      </c>
      <c r="Q42" s="143"/>
      <c r="R42" s="144"/>
      <c r="S42" s="143"/>
      <c r="T42" s="145">
        <f>SUM(S42/E42)</f>
        <v>0</v>
      </c>
      <c r="U42" s="67"/>
    </row>
    <row r="43" spans="1:21" s="63" customFormat="1" ht="40.5" customHeight="1" thickBot="1">
      <c r="A43" s="188"/>
      <c r="B43" s="206"/>
      <c r="C43" s="208"/>
      <c r="D43" s="129" t="s">
        <v>118</v>
      </c>
      <c r="E43" s="79">
        <f>SUM(22+23)</f>
        <v>45</v>
      </c>
      <c r="F43" s="79">
        <f>SUM(22+23)</f>
        <v>45</v>
      </c>
      <c r="G43" s="79">
        <f>SUM(3+5)</f>
        <v>8</v>
      </c>
      <c r="H43" s="81">
        <f t="shared" si="16"/>
        <v>0.17777777777777778</v>
      </c>
      <c r="I43" s="79">
        <f>SUM(7+7)</f>
        <v>14</v>
      </c>
      <c r="J43" s="81">
        <f t="shared" si="17"/>
        <v>0.3111111111111111</v>
      </c>
      <c r="K43" s="79">
        <f>SUM(12+11)</f>
        <v>23</v>
      </c>
      <c r="L43" s="81">
        <f t="shared" si="18"/>
        <v>0.5111111111111111</v>
      </c>
      <c r="M43" s="81"/>
      <c r="N43" s="84">
        <f t="shared" si="19"/>
        <v>0</v>
      </c>
      <c r="O43" s="79">
        <f>SUM(0+2)</f>
        <v>2</v>
      </c>
      <c r="P43" s="81">
        <f t="shared" si="20"/>
        <v>0.044444444444444446</v>
      </c>
      <c r="Q43" s="79"/>
      <c r="R43" s="81"/>
      <c r="S43" s="79"/>
      <c r="T43" s="170">
        <f>SUM(S43/E43)</f>
        <v>0</v>
      </c>
      <c r="U43" s="67"/>
    </row>
    <row r="44" spans="1:21" s="63" customFormat="1" ht="25.5" customHeight="1">
      <c r="A44" s="210">
        <v>231</v>
      </c>
      <c r="B44" s="202" t="s">
        <v>120</v>
      </c>
      <c r="C44" s="200" t="s">
        <v>35</v>
      </c>
      <c r="D44" s="123" t="s">
        <v>119</v>
      </c>
      <c r="E44" s="132">
        <v>16</v>
      </c>
      <c r="F44" s="132">
        <v>16</v>
      </c>
      <c r="G44" s="132">
        <v>4</v>
      </c>
      <c r="H44" s="150">
        <f t="shared" si="16"/>
        <v>0.25</v>
      </c>
      <c r="I44" s="132">
        <v>5</v>
      </c>
      <c r="J44" s="150">
        <f t="shared" si="17"/>
        <v>0.3125</v>
      </c>
      <c r="K44" s="132">
        <v>7</v>
      </c>
      <c r="L44" s="150">
        <f t="shared" si="18"/>
        <v>0.4375</v>
      </c>
      <c r="M44" s="150"/>
      <c r="N44" s="127">
        <f t="shared" si="19"/>
        <v>0</v>
      </c>
      <c r="O44" s="124">
        <v>1</v>
      </c>
      <c r="P44" s="126">
        <f t="shared" si="20"/>
        <v>0.0625</v>
      </c>
      <c r="Q44" s="132"/>
      <c r="R44" s="150"/>
      <c r="S44" s="132"/>
      <c r="T44" s="133"/>
      <c r="U44" s="67"/>
    </row>
    <row r="45" spans="1:21" s="64" customFormat="1" ht="38.25" customHeight="1" thickBot="1">
      <c r="A45" s="211"/>
      <c r="B45" s="193"/>
      <c r="C45" s="201"/>
      <c r="D45" s="154" t="s">
        <v>129</v>
      </c>
      <c r="E45" s="117">
        <v>16</v>
      </c>
      <c r="F45" s="83">
        <v>16</v>
      </c>
      <c r="G45" s="79">
        <v>4</v>
      </c>
      <c r="H45" s="81">
        <f t="shared" si="16"/>
        <v>0.25</v>
      </c>
      <c r="I45" s="79">
        <v>7</v>
      </c>
      <c r="J45" s="81">
        <f t="shared" si="17"/>
        <v>0.4375</v>
      </c>
      <c r="K45" s="79">
        <v>5</v>
      </c>
      <c r="L45" s="81">
        <f t="shared" si="18"/>
        <v>0.3125</v>
      </c>
      <c r="M45" s="81"/>
      <c r="N45" s="116">
        <f t="shared" si="19"/>
        <v>0</v>
      </c>
      <c r="O45" s="152">
        <v>1</v>
      </c>
      <c r="P45" s="151">
        <f t="shared" si="20"/>
        <v>0.0625</v>
      </c>
      <c r="Q45" s="79"/>
      <c r="R45" s="81"/>
      <c r="S45" s="79"/>
      <c r="T45" s="85"/>
      <c r="U45" s="68"/>
    </row>
    <row r="46" spans="1:21" s="122" customFormat="1" ht="94.5" customHeight="1" thickBot="1">
      <c r="A46" s="177">
        <v>227</v>
      </c>
      <c r="B46" s="155" t="s">
        <v>96</v>
      </c>
      <c r="C46" s="157" t="s">
        <v>35</v>
      </c>
      <c r="D46" s="90" t="s">
        <v>36</v>
      </c>
      <c r="E46" s="90">
        <v>30</v>
      </c>
      <c r="F46" s="94">
        <v>30</v>
      </c>
      <c r="G46" s="90">
        <v>8</v>
      </c>
      <c r="H46" s="92">
        <f t="shared" si="16"/>
        <v>0.26666666666666666</v>
      </c>
      <c r="I46" s="90">
        <v>11</v>
      </c>
      <c r="J46" s="92">
        <f t="shared" si="17"/>
        <v>0.36666666666666664</v>
      </c>
      <c r="K46" s="90">
        <v>11</v>
      </c>
      <c r="L46" s="92">
        <f t="shared" si="18"/>
        <v>0.36666666666666664</v>
      </c>
      <c r="M46" s="92"/>
      <c r="N46" s="95">
        <f t="shared" si="19"/>
        <v>0</v>
      </c>
      <c r="O46" s="90"/>
      <c r="P46" s="92">
        <f t="shared" si="20"/>
        <v>0</v>
      </c>
      <c r="Q46" s="90"/>
      <c r="R46" s="92"/>
      <c r="S46" s="90"/>
      <c r="T46" s="110"/>
      <c r="U46" s="148"/>
    </row>
    <row r="47" spans="1:21" s="63" customFormat="1" ht="54" customHeight="1" thickBot="1">
      <c r="A47" s="167">
        <v>227</v>
      </c>
      <c r="B47" s="180" t="s">
        <v>84</v>
      </c>
      <c r="C47" s="171" t="s">
        <v>13</v>
      </c>
      <c r="D47" s="104" t="s">
        <v>36</v>
      </c>
      <c r="E47" s="104">
        <v>35</v>
      </c>
      <c r="F47" s="107">
        <v>35</v>
      </c>
      <c r="G47" s="104">
        <v>7</v>
      </c>
      <c r="H47" s="82">
        <f t="shared" si="16"/>
        <v>0.2</v>
      </c>
      <c r="I47" s="104">
        <v>20</v>
      </c>
      <c r="J47" s="82">
        <f t="shared" si="17"/>
        <v>0.5714285714285714</v>
      </c>
      <c r="K47" s="104">
        <v>8</v>
      </c>
      <c r="L47" s="82">
        <f t="shared" si="18"/>
        <v>0.22857142857142856</v>
      </c>
      <c r="M47" s="82"/>
      <c r="N47" s="99">
        <f t="shared" si="19"/>
        <v>0</v>
      </c>
      <c r="O47" s="104">
        <v>4</v>
      </c>
      <c r="P47" s="82">
        <f t="shared" si="20"/>
        <v>0.11428571428571428</v>
      </c>
      <c r="Q47" s="104"/>
      <c r="R47" s="82"/>
      <c r="S47" s="104"/>
      <c r="T47" s="120"/>
      <c r="U47" s="67"/>
    </row>
    <row r="48" spans="1:21" s="63" customFormat="1" ht="21" customHeight="1" thickBot="1">
      <c r="A48" s="196" t="s">
        <v>28</v>
      </c>
      <c r="B48" s="197"/>
      <c r="C48" s="194" t="s">
        <v>35</v>
      </c>
      <c r="D48" s="195"/>
      <c r="E48" s="98">
        <f>SUM(E43+E45+E46)</f>
        <v>91</v>
      </c>
      <c r="F48" s="98">
        <f>SUM(F43+F45+F46)</f>
        <v>91</v>
      </c>
      <c r="G48" s="98">
        <f>SUM(G43+G45+G46)</f>
        <v>20</v>
      </c>
      <c r="H48" s="99">
        <f t="shared" si="16"/>
        <v>0.21978021978021978</v>
      </c>
      <c r="I48" s="98">
        <f>SUM(I43+I45+I46)</f>
        <v>32</v>
      </c>
      <c r="J48" s="99">
        <f t="shared" si="17"/>
        <v>0.3516483516483517</v>
      </c>
      <c r="K48" s="98">
        <f>SUM(K43+K45+K46)</f>
        <v>39</v>
      </c>
      <c r="L48" s="99">
        <f t="shared" si="18"/>
        <v>0.42857142857142855</v>
      </c>
      <c r="M48" s="99">
        <f>SUM(M43+M45+M46)</f>
        <v>0</v>
      </c>
      <c r="N48" s="99">
        <f t="shared" si="19"/>
        <v>0</v>
      </c>
      <c r="O48" s="98">
        <f>SUM(O43+O45+O46)</f>
        <v>3</v>
      </c>
      <c r="P48" s="99">
        <f t="shared" si="20"/>
        <v>0.03296703296703297</v>
      </c>
      <c r="Q48" s="98">
        <f>SUM(Q43+Q46)</f>
        <v>0</v>
      </c>
      <c r="R48" s="99">
        <f>Q48/F48</f>
        <v>0</v>
      </c>
      <c r="S48" s="98">
        <f>SUM(S43+S46)</f>
        <v>0</v>
      </c>
      <c r="T48" s="100">
        <f>S48/F48</f>
        <v>0</v>
      </c>
      <c r="U48" s="67"/>
    </row>
    <row r="49" spans="1:21" s="63" customFormat="1" ht="21" customHeight="1" thickBot="1">
      <c r="A49" s="198"/>
      <c r="B49" s="199"/>
      <c r="C49" s="194" t="s">
        <v>13</v>
      </c>
      <c r="D49" s="195"/>
      <c r="E49" s="98">
        <f>SUM(E47)</f>
        <v>35</v>
      </c>
      <c r="F49" s="98">
        <f>SUM(F47)</f>
        <v>35</v>
      </c>
      <c r="G49" s="98">
        <f>SUM(G47)</f>
        <v>7</v>
      </c>
      <c r="H49" s="99">
        <f t="shared" si="16"/>
        <v>0.2</v>
      </c>
      <c r="I49" s="98">
        <f>SUM(I47)</f>
        <v>20</v>
      </c>
      <c r="J49" s="99">
        <f t="shared" si="17"/>
        <v>0.5714285714285714</v>
      </c>
      <c r="K49" s="98">
        <f>SUM(K47)</f>
        <v>8</v>
      </c>
      <c r="L49" s="99">
        <f t="shared" si="18"/>
        <v>0.22857142857142856</v>
      </c>
      <c r="M49" s="99">
        <f>SUM(M47)</f>
        <v>0</v>
      </c>
      <c r="N49" s="99">
        <f t="shared" si="19"/>
        <v>0</v>
      </c>
      <c r="O49" s="98">
        <f>SUM(O47)</f>
        <v>4</v>
      </c>
      <c r="P49" s="99">
        <f t="shared" si="20"/>
        <v>0.11428571428571428</v>
      </c>
      <c r="Q49" s="98">
        <f>SUM(Q47)</f>
        <v>0</v>
      </c>
      <c r="R49" s="99">
        <f>Q49/F49</f>
        <v>0</v>
      </c>
      <c r="S49" s="98">
        <f>SUM(S47)</f>
        <v>0</v>
      </c>
      <c r="T49" s="100">
        <f>S49/F49</f>
        <v>0</v>
      </c>
      <c r="U49" s="67"/>
    </row>
    <row r="50" spans="1:21" s="63" customFormat="1" ht="21" customHeight="1" thickBot="1">
      <c r="A50" s="196" t="s">
        <v>52</v>
      </c>
      <c r="B50" s="197"/>
      <c r="C50" s="194" t="s">
        <v>35</v>
      </c>
      <c r="D50" s="195"/>
      <c r="E50" s="98">
        <f aca="true" t="shared" si="21" ref="E50:G51">SUM(E39+E48)</f>
        <v>182</v>
      </c>
      <c r="F50" s="98">
        <f t="shared" si="21"/>
        <v>182</v>
      </c>
      <c r="G50" s="98">
        <f t="shared" si="21"/>
        <v>41</v>
      </c>
      <c r="H50" s="99">
        <f>G50/F50</f>
        <v>0.22527472527472528</v>
      </c>
      <c r="I50" s="98">
        <f>SUM(I39+I48)</f>
        <v>73</v>
      </c>
      <c r="J50" s="99">
        <f t="shared" si="17"/>
        <v>0.4010989010989011</v>
      </c>
      <c r="K50" s="98">
        <f>SUM(K39+K48)</f>
        <v>68</v>
      </c>
      <c r="L50" s="99">
        <f t="shared" si="18"/>
        <v>0.37362637362637363</v>
      </c>
      <c r="M50" s="99">
        <f>SUM(M39+M48)</f>
        <v>0</v>
      </c>
      <c r="N50" s="99">
        <f>M50/F50</f>
        <v>0</v>
      </c>
      <c r="O50" s="98">
        <f>SUM(O39+O48)</f>
        <v>11</v>
      </c>
      <c r="P50" s="99">
        <f>O50/F50</f>
        <v>0.06043956043956044</v>
      </c>
      <c r="Q50" s="98">
        <f>SUM(Q39+Q48)</f>
        <v>0</v>
      </c>
      <c r="R50" s="99">
        <f>Q50/F50</f>
        <v>0</v>
      </c>
      <c r="S50" s="98">
        <f>SUM(S39+S48)</f>
        <v>0</v>
      </c>
      <c r="T50" s="100">
        <f>S50/F50</f>
        <v>0</v>
      </c>
      <c r="U50" s="67"/>
    </row>
    <row r="51" spans="1:21" s="63" customFormat="1" ht="21" customHeight="1" thickBot="1">
      <c r="A51" s="198"/>
      <c r="B51" s="199"/>
      <c r="C51" s="194" t="s">
        <v>13</v>
      </c>
      <c r="D51" s="195"/>
      <c r="E51" s="98">
        <f t="shared" si="21"/>
        <v>38</v>
      </c>
      <c r="F51" s="98">
        <f t="shared" si="21"/>
        <v>38</v>
      </c>
      <c r="G51" s="98">
        <f t="shared" si="21"/>
        <v>7</v>
      </c>
      <c r="H51" s="99">
        <f>G51/F51</f>
        <v>0.18421052631578946</v>
      </c>
      <c r="I51" s="98">
        <f>SUM(I40+I49)</f>
        <v>20</v>
      </c>
      <c r="J51" s="99">
        <f>I51/F51</f>
        <v>0.5263157894736842</v>
      </c>
      <c r="K51" s="98">
        <f>SUM(K40+K49)</f>
        <v>11</v>
      </c>
      <c r="L51" s="99">
        <f>K51/F51</f>
        <v>0.2894736842105263</v>
      </c>
      <c r="M51" s="99">
        <f>SUM(M40+M49)</f>
        <v>0</v>
      </c>
      <c r="N51" s="99">
        <f>M51/F51</f>
        <v>0</v>
      </c>
      <c r="O51" s="12">
        <f>SUM(O40+O49)</f>
        <v>4</v>
      </c>
      <c r="P51" s="99">
        <f>O51/F51</f>
        <v>0.10526315789473684</v>
      </c>
      <c r="Q51" s="98">
        <f>SUM(Q40+Q49)</f>
        <v>0</v>
      </c>
      <c r="R51" s="99">
        <f>Q51/F51</f>
        <v>0</v>
      </c>
      <c r="S51" s="98">
        <f>SUM(S40+S49)</f>
        <v>0</v>
      </c>
      <c r="T51" s="100">
        <f>S51/F51</f>
        <v>0</v>
      </c>
      <c r="U51" s="67"/>
    </row>
    <row r="52" spans="1:21" s="63" customFormat="1" ht="21.75" customHeight="1" thickBot="1">
      <c r="A52" s="213" t="s">
        <v>51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5"/>
      <c r="U52" s="67"/>
    </row>
    <row r="53" spans="1:21" s="63" customFormat="1" ht="69.75" customHeight="1" thickBot="1">
      <c r="A53" s="167">
        <v>192</v>
      </c>
      <c r="B53" s="101" t="s">
        <v>121</v>
      </c>
      <c r="C53" s="171" t="s">
        <v>35</v>
      </c>
      <c r="D53" s="171" t="s">
        <v>36</v>
      </c>
      <c r="E53" s="104">
        <v>16</v>
      </c>
      <c r="F53" s="107">
        <v>16</v>
      </c>
      <c r="G53" s="104">
        <v>7</v>
      </c>
      <c r="H53" s="82">
        <f>G53/F53</f>
        <v>0.4375</v>
      </c>
      <c r="I53" s="104">
        <v>3</v>
      </c>
      <c r="J53" s="82">
        <f>I53/F53</f>
        <v>0.1875</v>
      </c>
      <c r="K53" s="104">
        <v>6</v>
      </c>
      <c r="L53" s="82">
        <f>K53/F53</f>
        <v>0.375</v>
      </c>
      <c r="M53" s="82"/>
      <c r="N53" s="99">
        <f>M53/F53</f>
        <v>0</v>
      </c>
      <c r="O53" s="104">
        <v>1</v>
      </c>
      <c r="P53" s="82">
        <f>O53/F53</f>
        <v>0.0625</v>
      </c>
      <c r="Q53" s="104"/>
      <c r="R53" s="82"/>
      <c r="S53" s="104"/>
      <c r="T53" s="120"/>
      <c r="U53" s="67"/>
    </row>
    <row r="54" spans="1:21" s="122" customFormat="1" ht="52.5" customHeight="1" thickBot="1">
      <c r="A54" s="178">
        <v>193</v>
      </c>
      <c r="B54" s="165" t="s">
        <v>98</v>
      </c>
      <c r="C54" s="153" t="s">
        <v>35</v>
      </c>
      <c r="D54" s="153" t="s">
        <v>36</v>
      </c>
      <c r="E54" s="132">
        <v>19</v>
      </c>
      <c r="F54" s="162">
        <v>19</v>
      </c>
      <c r="G54" s="132">
        <v>2</v>
      </c>
      <c r="H54" s="150">
        <f>G54/F54</f>
        <v>0.10526315789473684</v>
      </c>
      <c r="I54" s="132">
        <v>6</v>
      </c>
      <c r="J54" s="150">
        <f>I54/F54</f>
        <v>0.3157894736842105</v>
      </c>
      <c r="K54" s="132">
        <v>11</v>
      </c>
      <c r="L54" s="150">
        <f>K54/F54</f>
        <v>0.5789473684210527</v>
      </c>
      <c r="M54" s="150"/>
      <c r="N54" s="168">
        <f>M54/F54</f>
        <v>0</v>
      </c>
      <c r="O54" s="132">
        <v>1</v>
      </c>
      <c r="P54" s="150">
        <f>O54/F54</f>
        <v>0.05263157894736842</v>
      </c>
      <c r="Q54" s="132"/>
      <c r="R54" s="150"/>
      <c r="S54" s="132"/>
      <c r="T54" s="133"/>
      <c r="U54" s="148"/>
    </row>
    <row r="55" spans="1:21" s="63" customFormat="1" ht="24.75" customHeight="1" thickBot="1">
      <c r="A55" s="243" t="s">
        <v>52</v>
      </c>
      <c r="B55" s="195"/>
      <c r="C55" s="194" t="s">
        <v>35</v>
      </c>
      <c r="D55" s="195"/>
      <c r="E55" s="98">
        <f>SUM(E53:E54)</f>
        <v>35</v>
      </c>
      <c r="F55" s="12">
        <f>SUM(F53:F54)</f>
        <v>35</v>
      </c>
      <c r="G55" s="98">
        <f>SUM(G53:G54)</f>
        <v>9</v>
      </c>
      <c r="H55" s="99">
        <f>G55/F55</f>
        <v>0.2571428571428571</v>
      </c>
      <c r="I55" s="98">
        <f>SUM(I53:I54)</f>
        <v>9</v>
      </c>
      <c r="J55" s="99">
        <f>I55/F55</f>
        <v>0.2571428571428571</v>
      </c>
      <c r="K55" s="98">
        <f>SUM(K53:K54)</f>
        <v>17</v>
      </c>
      <c r="L55" s="99">
        <f>K55/F55</f>
        <v>0.4857142857142857</v>
      </c>
      <c r="M55" s="99">
        <f>SUM(M53:M54)</f>
        <v>0</v>
      </c>
      <c r="N55" s="99">
        <f>M55/F55</f>
        <v>0</v>
      </c>
      <c r="O55" s="98">
        <f>SUM(O53:O54)</f>
        <v>2</v>
      </c>
      <c r="P55" s="99">
        <f>O55/F55</f>
        <v>0.05714285714285714</v>
      </c>
      <c r="Q55" s="98">
        <f>SUM(Q53:Q54)</f>
        <v>0</v>
      </c>
      <c r="R55" s="99"/>
      <c r="S55" s="98">
        <f>SUM(S53:S54)</f>
        <v>0</v>
      </c>
      <c r="T55" s="100"/>
      <c r="U55" s="67"/>
    </row>
    <row r="56" spans="1:21" s="122" customFormat="1" ht="25.5" customHeight="1" thickBot="1">
      <c r="A56" s="189" t="s">
        <v>74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1"/>
      <c r="U56" s="148"/>
    </row>
    <row r="57" spans="1:21" s="122" customFormat="1" ht="31.5" customHeight="1">
      <c r="A57" s="187">
        <v>131</v>
      </c>
      <c r="B57" s="205" t="s">
        <v>110</v>
      </c>
      <c r="C57" s="140" t="s">
        <v>35</v>
      </c>
      <c r="D57" s="143" t="s">
        <v>27</v>
      </c>
      <c r="E57" s="143">
        <v>16</v>
      </c>
      <c r="F57" s="147">
        <v>16</v>
      </c>
      <c r="G57" s="143">
        <v>5</v>
      </c>
      <c r="H57" s="144">
        <f aca="true" t="shared" si="22" ref="H57:H66">G57/F57</f>
        <v>0.3125</v>
      </c>
      <c r="I57" s="143">
        <v>1</v>
      </c>
      <c r="J57" s="144">
        <f aca="true" t="shared" si="23" ref="J57:J66">I57/F57</f>
        <v>0.0625</v>
      </c>
      <c r="K57" s="143">
        <v>10</v>
      </c>
      <c r="L57" s="144">
        <f aca="true" t="shared" si="24" ref="L57:L66">K57/F57</f>
        <v>0.625</v>
      </c>
      <c r="M57" s="144"/>
      <c r="N57" s="144">
        <f>M57/F57</f>
        <v>0</v>
      </c>
      <c r="O57" s="147">
        <v>2</v>
      </c>
      <c r="P57" s="144">
        <f>O57/F57</f>
        <v>0.125</v>
      </c>
      <c r="Q57" s="143"/>
      <c r="R57" s="144">
        <f aca="true" t="shared" si="25" ref="R57:R66">Q57/F57</f>
        <v>0</v>
      </c>
      <c r="S57" s="143"/>
      <c r="T57" s="145"/>
      <c r="U57" s="148"/>
    </row>
    <row r="58" spans="1:21" s="63" customFormat="1" ht="53.25" customHeight="1" thickBot="1">
      <c r="A58" s="211"/>
      <c r="B58" s="248"/>
      <c r="C58" s="158" t="s">
        <v>44</v>
      </c>
      <c r="D58" s="132" t="s">
        <v>27</v>
      </c>
      <c r="E58" s="132">
        <v>1</v>
      </c>
      <c r="F58" s="162">
        <v>1</v>
      </c>
      <c r="G58" s="132"/>
      <c r="H58" s="150">
        <f t="shared" si="22"/>
        <v>0</v>
      </c>
      <c r="I58" s="132">
        <v>1</v>
      </c>
      <c r="J58" s="150">
        <f t="shared" si="23"/>
        <v>1</v>
      </c>
      <c r="K58" s="132"/>
      <c r="L58" s="150">
        <f t="shared" si="24"/>
        <v>0</v>
      </c>
      <c r="M58" s="150"/>
      <c r="N58" s="150">
        <f aca="true" t="shared" si="26" ref="N58:N66">M58/F58</f>
        <v>0</v>
      </c>
      <c r="O58" s="132"/>
      <c r="P58" s="150">
        <f aca="true" t="shared" si="27" ref="P58:P66">O58/F58</f>
        <v>0</v>
      </c>
      <c r="Q58" s="132"/>
      <c r="R58" s="150">
        <f t="shared" si="25"/>
        <v>0</v>
      </c>
      <c r="S58" s="132"/>
      <c r="T58" s="133"/>
      <c r="U58" s="67"/>
    </row>
    <row r="59" spans="1:21" s="122" customFormat="1" ht="54" customHeight="1" thickBot="1">
      <c r="A59" s="177">
        <v>133</v>
      </c>
      <c r="B59" s="89" t="s">
        <v>116</v>
      </c>
      <c r="C59" s="140" t="s">
        <v>35</v>
      </c>
      <c r="D59" s="104" t="s">
        <v>27</v>
      </c>
      <c r="E59" s="143">
        <v>10</v>
      </c>
      <c r="F59" s="143">
        <v>10</v>
      </c>
      <c r="G59" s="143">
        <v>5</v>
      </c>
      <c r="H59" s="144">
        <f t="shared" si="22"/>
        <v>0.5</v>
      </c>
      <c r="I59" s="143">
        <v>2</v>
      </c>
      <c r="J59" s="144">
        <f t="shared" si="23"/>
        <v>0.2</v>
      </c>
      <c r="K59" s="143">
        <v>3</v>
      </c>
      <c r="L59" s="144">
        <f t="shared" si="24"/>
        <v>0.3</v>
      </c>
      <c r="M59" s="144"/>
      <c r="N59" s="92">
        <f t="shared" si="26"/>
        <v>0</v>
      </c>
      <c r="O59" s="143">
        <v>1</v>
      </c>
      <c r="P59" s="92">
        <f t="shared" si="27"/>
        <v>0.1</v>
      </c>
      <c r="Q59" s="143"/>
      <c r="R59" s="144">
        <f t="shared" si="25"/>
        <v>0</v>
      </c>
      <c r="S59" s="143"/>
      <c r="T59" s="145"/>
      <c r="U59" s="148"/>
    </row>
    <row r="60" spans="1:21" s="122" customFormat="1" ht="28.5" customHeight="1">
      <c r="A60" s="187">
        <v>274</v>
      </c>
      <c r="B60" s="205" t="s">
        <v>115</v>
      </c>
      <c r="C60" s="140" t="s">
        <v>35</v>
      </c>
      <c r="D60" s="143" t="s">
        <v>27</v>
      </c>
      <c r="E60" s="143">
        <v>48</v>
      </c>
      <c r="F60" s="147">
        <v>48</v>
      </c>
      <c r="G60" s="143">
        <v>20</v>
      </c>
      <c r="H60" s="144">
        <f t="shared" si="22"/>
        <v>0.4166666666666667</v>
      </c>
      <c r="I60" s="143">
        <v>15</v>
      </c>
      <c r="J60" s="144">
        <f t="shared" si="23"/>
        <v>0.3125</v>
      </c>
      <c r="K60" s="143">
        <v>13</v>
      </c>
      <c r="L60" s="144">
        <f t="shared" si="24"/>
        <v>0.2708333333333333</v>
      </c>
      <c r="M60" s="144"/>
      <c r="N60" s="144">
        <f t="shared" si="26"/>
        <v>0</v>
      </c>
      <c r="O60" s="143">
        <v>6</v>
      </c>
      <c r="P60" s="144">
        <f t="shared" si="27"/>
        <v>0.125</v>
      </c>
      <c r="Q60" s="143"/>
      <c r="R60" s="144">
        <f t="shared" si="25"/>
        <v>0</v>
      </c>
      <c r="S60" s="143"/>
      <c r="T60" s="145"/>
      <c r="U60" s="148"/>
    </row>
    <row r="61" spans="1:21" s="122" customFormat="1" ht="54" customHeight="1" thickBot="1">
      <c r="A61" s="188"/>
      <c r="B61" s="206"/>
      <c r="C61" s="158" t="s">
        <v>44</v>
      </c>
      <c r="D61" s="152" t="s">
        <v>27</v>
      </c>
      <c r="E61" s="152">
        <v>19</v>
      </c>
      <c r="F61" s="160">
        <v>19</v>
      </c>
      <c r="G61" s="152">
        <v>10</v>
      </c>
      <c r="H61" s="163">
        <f>G61/F61</f>
        <v>0.5263157894736842</v>
      </c>
      <c r="I61" s="152">
        <v>7</v>
      </c>
      <c r="J61" s="163">
        <f>I61/F61</f>
        <v>0.3684210526315789</v>
      </c>
      <c r="K61" s="152">
        <v>2</v>
      </c>
      <c r="L61" s="163">
        <f>K61/F61</f>
        <v>0.10526315789473684</v>
      </c>
      <c r="M61" s="163"/>
      <c r="N61" s="163">
        <f>M61/F61</f>
        <v>0</v>
      </c>
      <c r="O61" s="152"/>
      <c r="P61" s="163">
        <f>O61/F61</f>
        <v>0</v>
      </c>
      <c r="Q61" s="152"/>
      <c r="R61" s="163">
        <f>Q61/F61</f>
        <v>0</v>
      </c>
      <c r="S61" s="152"/>
      <c r="T61" s="170"/>
      <c r="U61" s="148"/>
    </row>
    <row r="62" spans="1:21" s="122" customFormat="1" ht="18" customHeight="1">
      <c r="A62" s="187">
        <v>192</v>
      </c>
      <c r="B62" s="192" t="s">
        <v>123</v>
      </c>
      <c r="C62" s="140" t="s">
        <v>35</v>
      </c>
      <c r="D62" s="140" t="s">
        <v>36</v>
      </c>
      <c r="E62" s="143">
        <v>20</v>
      </c>
      <c r="F62" s="147">
        <v>20</v>
      </c>
      <c r="G62" s="143">
        <v>4</v>
      </c>
      <c r="H62" s="144">
        <f>G62/F62</f>
        <v>0.2</v>
      </c>
      <c r="I62" s="143">
        <v>2</v>
      </c>
      <c r="J62" s="144">
        <f>I62/F62</f>
        <v>0.1</v>
      </c>
      <c r="K62" s="143">
        <v>14</v>
      </c>
      <c r="L62" s="144">
        <f>K62/F62</f>
        <v>0.7</v>
      </c>
      <c r="M62" s="144"/>
      <c r="N62" s="144">
        <f>M62/F62</f>
        <v>0</v>
      </c>
      <c r="O62" s="143">
        <v>2</v>
      </c>
      <c r="P62" s="144">
        <f>O62/F62</f>
        <v>0.1</v>
      </c>
      <c r="Q62" s="143"/>
      <c r="R62" s="144">
        <f>Q62/F62</f>
        <v>0</v>
      </c>
      <c r="S62" s="143"/>
      <c r="T62" s="145"/>
      <c r="U62" s="148"/>
    </row>
    <row r="63" spans="1:21" s="122" customFormat="1" ht="57" customHeight="1" thickBot="1">
      <c r="A63" s="188"/>
      <c r="B63" s="193"/>
      <c r="C63" s="158" t="s">
        <v>44</v>
      </c>
      <c r="D63" s="153" t="s">
        <v>36</v>
      </c>
      <c r="E63" s="132">
        <v>18</v>
      </c>
      <c r="F63" s="162">
        <v>18</v>
      </c>
      <c r="G63" s="132">
        <v>5</v>
      </c>
      <c r="H63" s="150">
        <f>G63/F63</f>
        <v>0.2777777777777778</v>
      </c>
      <c r="I63" s="132">
        <v>4</v>
      </c>
      <c r="J63" s="150">
        <f>I63/F63</f>
        <v>0.2222222222222222</v>
      </c>
      <c r="K63" s="132">
        <v>9</v>
      </c>
      <c r="L63" s="150">
        <f>K63/F63</f>
        <v>0.5</v>
      </c>
      <c r="M63" s="150"/>
      <c r="N63" s="161">
        <f>M63/F63</f>
        <v>0</v>
      </c>
      <c r="O63" s="132"/>
      <c r="P63" s="161">
        <f>O63/F63</f>
        <v>0</v>
      </c>
      <c r="Q63" s="132"/>
      <c r="R63" s="150">
        <f>Q63/F63</f>
        <v>0</v>
      </c>
      <c r="S63" s="132"/>
      <c r="T63" s="133"/>
      <c r="U63" s="148"/>
    </row>
    <row r="64" spans="1:21" s="122" customFormat="1" ht="59.25" customHeight="1" thickBot="1">
      <c r="A64" s="177">
        <v>131</v>
      </c>
      <c r="B64" s="89" t="s">
        <v>122</v>
      </c>
      <c r="C64" s="140" t="s">
        <v>35</v>
      </c>
      <c r="D64" s="90" t="s">
        <v>27</v>
      </c>
      <c r="E64" s="143">
        <v>9</v>
      </c>
      <c r="F64" s="147">
        <v>9</v>
      </c>
      <c r="G64" s="143">
        <v>5</v>
      </c>
      <c r="H64" s="92">
        <f t="shared" si="22"/>
        <v>0.5555555555555556</v>
      </c>
      <c r="I64" s="90">
        <v>2</v>
      </c>
      <c r="J64" s="92">
        <f t="shared" si="23"/>
        <v>0.2222222222222222</v>
      </c>
      <c r="K64" s="90">
        <v>2</v>
      </c>
      <c r="L64" s="92">
        <f t="shared" si="24"/>
        <v>0.2222222222222222</v>
      </c>
      <c r="M64" s="92"/>
      <c r="N64" s="92">
        <f t="shared" si="26"/>
        <v>0</v>
      </c>
      <c r="O64" s="94">
        <v>1</v>
      </c>
      <c r="P64" s="92">
        <v>0.02</v>
      </c>
      <c r="Q64" s="90">
        <v>4</v>
      </c>
      <c r="R64" s="92">
        <f t="shared" si="25"/>
        <v>0.4444444444444444</v>
      </c>
      <c r="S64" s="90">
        <v>3</v>
      </c>
      <c r="T64" s="110">
        <f>S64/E64</f>
        <v>0.3333333333333333</v>
      </c>
      <c r="U64" s="148"/>
    </row>
    <row r="65" spans="1:21" s="63" customFormat="1" ht="25.5" customHeight="1" thickBot="1">
      <c r="A65" s="196" t="s">
        <v>52</v>
      </c>
      <c r="B65" s="197"/>
      <c r="C65" s="194" t="s">
        <v>35</v>
      </c>
      <c r="D65" s="195"/>
      <c r="E65" s="59">
        <f>SUM(E57+E59+E60+E62+E64)</f>
        <v>103</v>
      </c>
      <c r="F65" s="59">
        <f>SUM(F57+F59+F60+F62+F64)</f>
        <v>103</v>
      </c>
      <c r="G65" s="59">
        <f>SUM(G57+G59+G60+G62+G64)</f>
        <v>39</v>
      </c>
      <c r="H65" s="169">
        <f t="shared" si="22"/>
        <v>0.3786407766990291</v>
      </c>
      <c r="I65" s="98">
        <f>SUM(I57+I59+I60+I62+I64)</f>
        <v>22</v>
      </c>
      <c r="J65" s="169">
        <f t="shared" si="23"/>
        <v>0.21359223300970873</v>
      </c>
      <c r="K65" s="98">
        <f>SUM(K57+K59+K60+K62+K64)</f>
        <v>42</v>
      </c>
      <c r="L65" s="99">
        <f t="shared" si="24"/>
        <v>0.4077669902912621</v>
      </c>
      <c r="M65" s="169">
        <f>SUM(M57+M59+M60+M62+M64)</f>
        <v>0</v>
      </c>
      <c r="N65" s="95">
        <f t="shared" si="26"/>
        <v>0</v>
      </c>
      <c r="O65" s="12">
        <f>SUM(O57+O59+O60+O62+O64)</f>
        <v>12</v>
      </c>
      <c r="P65" s="95">
        <f t="shared" si="27"/>
        <v>0.11650485436893204</v>
      </c>
      <c r="Q65" s="98">
        <f>SUM(Q57+Q59+Q60+Q62+Q64)</f>
        <v>4</v>
      </c>
      <c r="R65" s="169">
        <f t="shared" si="25"/>
        <v>0.038834951456310676</v>
      </c>
      <c r="S65" s="98">
        <f>SUM(S57+S59+S60+S62+S64)</f>
        <v>3</v>
      </c>
      <c r="T65" s="97">
        <f>S65/E65</f>
        <v>0.02912621359223301</v>
      </c>
      <c r="U65" s="67"/>
    </row>
    <row r="66" spans="1:21" s="63" customFormat="1" ht="25.5" customHeight="1" thickBot="1">
      <c r="A66" s="198"/>
      <c r="B66" s="199"/>
      <c r="C66" s="194" t="s">
        <v>44</v>
      </c>
      <c r="D66" s="195"/>
      <c r="E66" s="98">
        <f>SUM(E58+E61+E63)</f>
        <v>38</v>
      </c>
      <c r="F66" s="98">
        <f>SUM(F58+F61+F63)</f>
        <v>38</v>
      </c>
      <c r="G66" s="98">
        <f>SUM(G58+G61+G63)</f>
        <v>15</v>
      </c>
      <c r="H66" s="99">
        <f t="shared" si="22"/>
        <v>0.39473684210526316</v>
      </c>
      <c r="I66" s="98">
        <f>SUM(I58+I61+I63)</f>
        <v>12</v>
      </c>
      <c r="J66" s="99">
        <f t="shared" si="23"/>
        <v>0.3157894736842105</v>
      </c>
      <c r="K66" s="98">
        <f>SUM(K58+K61+K63)</f>
        <v>11</v>
      </c>
      <c r="L66" s="99">
        <f t="shared" si="24"/>
        <v>0.2894736842105263</v>
      </c>
      <c r="M66" s="99">
        <f>SUM(M58+M61+M63)</f>
        <v>0</v>
      </c>
      <c r="N66" s="99">
        <f t="shared" si="26"/>
        <v>0</v>
      </c>
      <c r="O66" s="98">
        <f>SUM(O58+O61+O63)</f>
        <v>0</v>
      </c>
      <c r="P66" s="99">
        <f t="shared" si="27"/>
        <v>0</v>
      </c>
      <c r="Q66" s="98">
        <f>SUM(Q58+Q61+Q63)</f>
        <v>0</v>
      </c>
      <c r="R66" s="99">
        <f t="shared" si="25"/>
        <v>0</v>
      </c>
      <c r="S66" s="98">
        <f>SUM(S58+S61+S63)</f>
        <v>0</v>
      </c>
      <c r="T66" s="100">
        <f>S66/F66</f>
        <v>0</v>
      </c>
      <c r="U66" s="67"/>
    </row>
    <row r="67" spans="1:21" s="70" customFormat="1" ht="19.5" customHeight="1" thickBot="1">
      <c r="A67" s="213" t="s">
        <v>73</v>
      </c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5"/>
      <c r="U67" s="69"/>
    </row>
    <row r="68" spans="1:21" s="70" customFormat="1" ht="18.75" customHeight="1">
      <c r="A68" s="249">
        <v>141</v>
      </c>
      <c r="B68" s="192" t="s">
        <v>97</v>
      </c>
      <c r="C68" s="140" t="s">
        <v>35</v>
      </c>
      <c r="D68" s="157" t="s">
        <v>36</v>
      </c>
      <c r="E68" s="143">
        <v>13</v>
      </c>
      <c r="F68" s="147">
        <v>13</v>
      </c>
      <c r="G68" s="143"/>
      <c r="H68" s="144">
        <f aca="true" t="shared" si="28" ref="H68:H74">G68/F68</f>
        <v>0</v>
      </c>
      <c r="I68" s="143">
        <v>2</v>
      </c>
      <c r="J68" s="144">
        <f aca="true" t="shared" si="29" ref="J68:J73">I68/F68</f>
        <v>0.15384615384615385</v>
      </c>
      <c r="K68" s="143">
        <v>11</v>
      </c>
      <c r="L68" s="144">
        <f aca="true" t="shared" si="30" ref="L68:L73">K68/F68</f>
        <v>0.8461538461538461</v>
      </c>
      <c r="M68" s="144"/>
      <c r="N68" s="144">
        <f aca="true" t="shared" si="31" ref="N68:N73">M68/F68</f>
        <v>0</v>
      </c>
      <c r="O68" s="143"/>
      <c r="P68" s="144">
        <f aca="true" t="shared" si="32" ref="P68:P74">O68/F68</f>
        <v>0</v>
      </c>
      <c r="Q68" s="143"/>
      <c r="R68" s="144"/>
      <c r="S68" s="143"/>
      <c r="T68" s="159">
        <f aca="true" t="shared" si="33" ref="T68:T73">S68/F68</f>
        <v>0</v>
      </c>
      <c r="U68" s="69"/>
    </row>
    <row r="69" spans="1:21" s="70" customFormat="1" ht="72.75" customHeight="1" thickBot="1">
      <c r="A69" s="250"/>
      <c r="B69" s="193"/>
      <c r="C69" s="158" t="s">
        <v>44</v>
      </c>
      <c r="D69" s="129" t="s">
        <v>36</v>
      </c>
      <c r="E69" s="152">
        <v>7</v>
      </c>
      <c r="F69" s="160">
        <v>7</v>
      </c>
      <c r="G69" s="152">
        <v>2</v>
      </c>
      <c r="H69" s="161">
        <f t="shared" si="28"/>
        <v>0.2857142857142857</v>
      </c>
      <c r="I69" s="152">
        <v>1</v>
      </c>
      <c r="J69" s="161">
        <f t="shared" si="29"/>
        <v>0.14285714285714285</v>
      </c>
      <c r="K69" s="152">
        <v>4</v>
      </c>
      <c r="L69" s="161">
        <f t="shared" si="30"/>
        <v>0.5714285714285714</v>
      </c>
      <c r="M69" s="162"/>
      <c r="N69" s="161">
        <f t="shared" si="31"/>
        <v>0</v>
      </c>
      <c r="O69" s="152"/>
      <c r="P69" s="161">
        <f t="shared" si="32"/>
        <v>0</v>
      </c>
      <c r="Q69" s="152"/>
      <c r="R69" s="163"/>
      <c r="S69" s="152"/>
      <c r="T69" s="164">
        <f t="shared" si="33"/>
        <v>0</v>
      </c>
      <c r="U69" s="69"/>
    </row>
    <row r="70" spans="1:21" ht="42.75" customHeight="1" thickBot="1">
      <c r="A70" s="102">
        <v>171</v>
      </c>
      <c r="B70" s="101" t="s">
        <v>100</v>
      </c>
      <c r="C70" s="103" t="s">
        <v>35</v>
      </c>
      <c r="D70" s="104" t="s">
        <v>27</v>
      </c>
      <c r="E70" s="90">
        <v>6</v>
      </c>
      <c r="F70" s="94">
        <v>6</v>
      </c>
      <c r="G70" s="90">
        <v>3</v>
      </c>
      <c r="H70" s="92">
        <f t="shared" si="28"/>
        <v>0.5</v>
      </c>
      <c r="I70" s="90">
        <v>3</v>
      </c>
      <c r="J70" s="92">
        <f t="shared" si="29"/>
        <v>0.5</v>
      </c>
      <c r="K70" s="90"/>
      <c r="L70" s="92">
        <f t="shared" si="30"/>
        <v>0</v>
      </c>
      <c r="M70" s="92"/>
      <c r="N70" s="92">
        <f t="shared" si="31"/>
        <v>0</v>
      </c>
      <c r="O70" s="90"/>
      <c r="P70" s="92">
        <f t="shared" si="32"/>
        <v>0</v>
      </c>
      <c r="Q70" s="90">
        <v>3</v>
      </c>
      <c r="R70" s="92">
        <f>Q70/F70</f>
        <v>0.5</v>
      </c>
      <c r="S70" s="90">
        <v>3</v>
      </c>
      <c r="T70" s="120">
        <f t="shared" si="33"/>
        <v>0.5</v>
      </c>
      <c r="U70" s="172"/>
    </row>
    <row r="71" spans="1:21" s="63" customFormat="1" ht="17.25" customHeight="1">
      <c r="A71" s="210">
        <v>123</v>
      </c>
      <c r="B71" s="202" t="s">
        <v>109</v>
      </c>
      <c r="C71" s="153" t="s">
        <v>35</v>
      </c>
      <c r="D71" s="166" t="s">
        <v>27</v>
      </c>
      <c r="E71" s="143">
        <v>76</v>
      </c>
      <c r="F71" s="143">
        <v>76</v>
      </c>
      <c r="G71" s="143">
        <v>32</v>
      </c>
      <c r="H71" s="92">
        <f t="shared" si="28"/>
        <v>0.42105263157894735</v>
      </c>
      <c r="I71" s="90">
        <v>27</v>
      </c>
      <c r="J71" s="92">
        <f t="shared" si="29"/>
        <v>0.35526315789473684</v>
      </c>
      <c r="K71" s="90">
        <v>17</v>
      </c>
      <c r="L71" s="92">
        <f t="shared" si="30"/>
        <v>0.2236842105263158</v>
      </c>
      <c r="M71" s="92"/>
      <c r="N71" s="92">
        <f t="shared" si="31"/>
        <v>0</v>
      </c>
      <c r="O71" s="94">
        <v>3</v>
      </c>
      <c r="P71" s="92">
        <f t="shared" si="32"/>
        <v>0.039473684210526314</v>
      </c>
      <c r="Q71" s="143"/>
      <c r="R71" s="92">
        <f>Q71/F71</f>
        <v>0</v>
      </c>
      <c r="S71" s="143"/>
      <c r="T71" s="97">
        <f t="shared" si="33"/>
        <v>0</v>
      </c>
      <c r="U71" s="67"/>
    </row>
    <row r="72" spans="1:21" s="63" customFormat="1" ht="34.5" customHeight="1" thickBot="1">
      <c r="A72" s="188"/>
      <c r="B72" s="193"/>
      <c r="C72" s="129" t="s">
        <v>37</v>
      </c>
      <c r="D72" s="129" t="s">
        <v>27</v>
      </c>
      <c r="E72" s="79">
        <v>22</v>
      </c>
      <c r="F72" s="83">
        <v>22</v>
      </c>
      <c r="G72" s="79">
        <v>2</v>
      </c>
      <c r="H72" s="81">
        <f t="shared" si="28"/>
        <v>0.09090909090909091</v>
      </c>
      <c r="I72" s="79">
        <v>8</v>
      </c>
      <c r="J72" s="81">
        <f t="shared" si="29"/>
        <v>0.36363636363636365</v>
      </c>
      <c r="K72" s="79">
        <v>12</v>
      </c>
      <c r="L72" s="81">
        <f t="shared" si="30"/>
        <v>0.5454545454545454</v>
      </c>
      <c r="M72" s="81"/>
      <c r="N72" s="81">
        <f t="shared" si="31"/>
        <v>0</v>
      </c>
      <c r="O72" s="79"/>
      <c r="P72" s="81">
        <f t="shared" si="32"/>
        <v>0</v>
      </c>
      <c r="Q72" s="79"/>
      <c r="R72" s="81"/>
      <c r="S72" s="79"/>
      <c r="T72" s="114">
        <f t="shared" si="33"/>
        <v>0</v>
      </c>
      <c r="U72" s="67"/>
    </row>
    <row r="73" spans="1:20" s="52" customFormat="1" ht="68.25" customHeight="1" thickBot="1">
      <c r="A73" s="102">
        <v>121</v>
      </c>
      <c r="B73" s="173" t="s">
        <v>101</v>
      </c>
      <c r="C73" s="171" t="s">
        <v>35</v>
      </c>
      <c r="D73" s="90" t="s">
        <v>27</v>
      </c>
      <c r="E73" s="104">
        <v>28</v>
      </c>
      <c r="F73" s="107">
        <v>28</v>
      </c>
      <c r="G73" s="104">
        <v>18</v>
      </c>
      <c r="H73" s="81">
        <f t="shared" si="28"/>
        <v>0.6428571428571429</v>
      </c>
      <c r="I73" s="104">
        <v>3</v>
      </c>
      <c r="J73" s="92">
        <f t="shared" si="29"/>
        <v>0.10714285714285714</v>
      </c>
      <c r="K73" s="104">
        <v>7</v>
      </c>
      <c r="L73" s="92">
        <f t="shared" si="30"/>
        <v>0.25</v>
      </c>
      <c r="M73" s="92"/>
      <c r="N73" s="92">
        <f t="shared" si="31"/>
        <v>0</v>
      </c>
      <c r="O73" s="104">
        <v>7</v>
      </c>
      <c r="P73" s="92">
        <f t="shared" si="32"/>
        <v>0.25</v>
      </c>
      <c r="Q73" s="104">
        <v>5</v>
      </c>
      <c r="R73" s="82">
        <f aca="true" t="shared" si="34" ref="R73:R79">Q73/F73</f>
        <v>0.17857142857142858</v>
      </c>
      <c r="S73" s="104"/>
      <c r="T73" s="120">
        <f t="shared" si="33"/>
        <v>0</v>
      </c>
    </row>
    <row r="74" spans="1:20" s="52" customFormat="1" ht="69" customHeight="1" thickBot="1">
      <c r="A74" s="102">
        <v>172</v>
      </c>
      <c r="B74" s="173" t="s">
        <v>126</v>
      </c>
      <c r="C74" s="171" t="s">
        <v>35</v>
      </c>
      <c r="D74" s="90" t="s">
        <v>27</v>
      </c>
      <c r="E74" s="104">
        <v>5</v>
      </c>
      <c r="F74" s="107">
        <v>5</v>
      </c>
      <c r="G74" s="104">
        <v>3</v>
      </c>
      <c r="H74" s="92">
        <f t="shared" si="28"/>
        <v>0.6</v>
      </c>
      <c r="I74" s="104">
        <v>1</v>
      </c>
      <c r="J74" s="92">
        <f aca="true" t="shared" si="35" ref="J74:J79">I74/F74</f>
        <v>0.2</v>
      </c>
      <c r="K74" s="104">
        <v>1</v>
      </c>
      <c r="L74" s="92">
        <f>K74/F74</f>
        <v>0.2</v>
      </c>
      <c r="M74" s="92"/>
      <c r="N74" s="92">
        <f aca="true" t="shared" si="36" ref="N74:N79">M74/F74</f>
        <v>0</v>
      </c>
      <c r="O74" s="104"/>
      <c r="P74" s="92">
        <f t="shared" si="32"/>
        <v>0</v>
      </c>
      <c r="Q74" s="104">
        <v>2</v>
      </c>
      <c r="R74" s="82">
        <f t="shared" si="34"/>
        <v>0.4</v>
      </c>
      <c r="S74" s="104">
        <v>1</v>
      </c>
      <c r="T74" s="120">
        <f aca="true" t="shared" si="37" ref="T74:T79">S74/F74</f>
        <v>0.2</v>
      </c>
    </row>
    <row r="75" spans="1:21" ht="80.25" customHeight="1" thickBot="1">
      <c r="A75" s="102">
        <v>152</v>
      </c>
      <c r="B75" s="101" t="s">
        <v>124</v>
      </c>
      <c r="C75" s="103" t="s">
        <v>35</v>
      </c>
      <c r="D75" s="104" t="s">
        <v>27</v>
      </c>
      <c r="E75" s="104">
        <v>7</v>
      </c>
      <c r="F75" s="107">
        <v>7</v>
      </c>
      <c r="G75" s="104">
        <v>3</v>
      </c>
      <c r="H75" s="92">
        <f>G75/F75</f>
        <v>0.42857142857142855</v>
      </c>
      <c r="I75" s="104">
        <v>4</v>
      </c>
      <c r="J75" s="92">
        <f t="shared" si="35"/>
        <v>0.5714285714285714</v>
      </c>
      <c r="K75" s="104"/>
      <c r="L75" s="92">
        <f>K75/F75</f>
        <v>0</v>
      </c>
      <c r="M75" s="92"/>
      <c r="N75" s="92">
        <f t="shared" si="36"/>
        <v>0</v>
      </c>
      <c r="O75" s="104">
        <v>1</v>
      </c>
      <c r="P75" s="92">
        <f>O75/F75</f>
        <v>0.14285714285714285</v>
      </c>
      <c r="Q75" s="104"/>
      <c r="R75" s="82">
        <f t="shared" si="34"/>
        <v>0</v>
      </c>
      <c r="S75" s="104"/>
      <c r="T75" s="120">
        <f t="shared" si="37"/>
        <v>0</v>
      </c>
      <c r="U75" s="172"/>
    </row>
    <row r="76" spans="1:21" s="122" customFormat="1" ht="42.75" customHeight="1" thickBot="1">
      <c r="A76" s="179">
        <v>125</v>
      </c>
      <c r="B76" s="165" t="s">
        <v>104</v>
      </c>
      <c r="C76" s="157" t="s">
        <v>35</v>
      </c>
      <c r="D76" s="90" t="s">
        <v>27</v>
      </c>
      <c r="E76" s="143">
        <v>21</v>
      </c>
      <c r="F76" s="147">
        <v>21</v>
      </c>
      <c r="G76" s="143">
        <v>9</v>
      </c>
      <c r="H76" s="92">
        <f>G76/F76</f>
        <v>0.42857142857142855</v>
      </c>
      <c r="I76" s="90">
        <v>8</v>
      </c>
      <c r="J76" s="92">
        <f t="shared" si="35"/>
        <v>0.38095238095238093</v>
      </c>
      <c r="K76" s="90">
        <v>4</v>
      </c>
      <c r="L76" s="92">
        <f>K76/F76</f>
        <v>0.19047619047619047</v>
      </c>
      <c r="M76" s="92"/>
      <c r="N76" s="92">
        <f t="shared" si="36"/>
        <v>0</v>
      </c>
      <c r="O76" s="94">
        <v>4</v>
      </c>
      <c r="P76" s="92">
        <f>O76/F76</f>
        <v>0.19047619047619047</v>
      </c>
      <c r="Q76" s="143"/>
      <c r="R76" s="92">
        <f t="shared" si="34"/>
        <v>0</v>
      </c>
      <c r="S76" s="143"/>
      <c r="T76" s="97">
        <f t="shared" si="37"/>
        <v>0</v>
      </c>
      <c r="U76" s="148"/>
    </row>
    <row r="77" spans="1:21" s="63" customFormat="1" ht="24" customHeight="1" thickBot="1">
      <c r="A77" s="196" t="s">
        <v>52</v>
      </c>
      <c r="B77" s="197"/>
      <c r="C77" s="194" t="s">
        <v>35</v>
      </c>
      <c r="D77" s="195"/>
      <c r="E77" s="98">
        <f>SUM(E68+E70+E71+E73+E74+E75+E76)</f>
        <v>156</v>
      </c>
      <c r="F77" s="98">
        <f>SUM(F68+F70+F71+F73+F74+F75+F76)</f>
        <v>156</v>
      </c>
      <c r="G77" s="98">
        <f>SUM(G68+G70+G71+G73+G74+G75+G76)</f>
        <v>68</v>
      </c>
      <c r="H77" s="95">
        <f>G77/F77</f>
        <v>0.4358974358974359</v>
      </c>
      <c r="I77" s="98">
        <f>SUM(I68+I70+I71+I73+I74+I75+I76)</f>
        <v>48</v>
      </c>
      <c r="J77" s="95">
        <f t="shared" si="35"/>
        <v>0.3076923076923077</v>
      </c>
      <c r="K77" s="98">
        <f>SUM(K68+K70+K71+K73+K74+K75+K76)</f>
        <v>40</v>
      </c>
      <c r="L77" s="95">
        <v>0.242</v>
      </c>
      <c r="M77" s="95">
        <f>SUM(M68+M70+M71+M73+M74+M75+M76)</f>
        <v>0</v>
      </c>
      <c r="N77" s="95">
        <f t="shared" si="36"/>
        <v>0</v>
      </c>
      <c r="O77" s="12">
        <f>SUM(O68+O70+O71+O73+O74+O75+O76)</f>
        <v>15</v>
      </c>
      <c r="P77" s="95">
        <f>O77/F77</f>
        <v>0.09615384615384616</v>
      </c>
      <c r="Q77" s="98">
        <f>SUM(Q68+Q70+Q71+Q73+Q74+Q75+Q76)</f>
        <v>10</v>
      </c>
      <c r="R77" s="99">
        <f t="shared" si="34"/>
        <v>0.0641025641025641</v>
      </c>
      <c r="S77" s="98">
        <f>SUM(S68+S70+S71+S73+S74+S75+S76)</f>
        <v>4</v>
      </c>
      <c r="T77" s="100">
        <f t="shared" si="37"/>
        <v>0.02564102564102564</v>
      </c>
      <c r="U77" s="148"/>
    </row>
    <row r="78" spans="1:21" s="63" customFormat="1" ht="24" customHeight="1" thickBot="1">
      <c r="A78" s="244"/>
      <c r="B78" s="245"/>
      <c r="C78" s="194" t="s">
        <v>13</v>
      </c>
      <c r="D78" s="195"/>
      <c r="E78" s="98">
        <f>SUM(E72)</f>
        <v>22</v>
      </c>
      <c r="F78" s="98">
        <f>SUM(F72)</f>
        <v>22</v>
      </c>
      <c r="G78" s="98">
        <f>SUM(G72)</f>
        <v>2</v>
      </c>
      <c r="H78" s="95">
        <f>G78/F78</f>
        <v>0.09090909090909091</v>
      </c>
      <c r="I78" s="98">
        <f>SUM(I72)</f>
        <v>8</v>
      </c>
      <c r="J78" s="95">
        <f t="shared" si="35"/>
        <v>0.36363636363636365</v>
      </c>
      <c r="K78" s="98">
        <f>SUM(K72)</f>
        <v>12</v>
      </c>
      <c r="L78" s="95">
        <f>K78/F78</f>
        <v>0.5454545454545454</v>
      </c>
      <c r="M78" s="186">
        <f>SUM(M72)</f>
        <v>0</v>
      </c>
      <c r="N78" s="95">
        <f t="shared" si="36"/>
        <v>0</v>
      </c>
      <c r="O78" s="98">
        <f>SUM(O72)</f>
        <v>0</v>
      </c>
      <c r="P78" s="95">
        <f>O78/F78</f>
        <v>0</v>
      </c>
      <c r="Q78" s="98">
        <f>SUM(Q72)</f>
        <v>0</v>
      </c>
      <c r="R78" s="99">
        <f t="shared" si="34"/>
        <v>0</v>
      </c>
      <c r="S78" s="98">
        <f>SUM(S72)</f>
        <v>0</v>
      </c>
      <c r="T78" s="100">
        <f t="shared" si="37"/>
        <v>0</v>
      </c>
      <c r="U78" s="148"/>
    </row>
    <row r="79" spans="1:21" s="63" customFormat="1" ht="24" customHeight="1" thickBot="1">
      <c r="A79" s="198"/>
      <c r="B79" s="199"/>
      <c r="C79" s="194" t="s">
        <v>44</v>
      </c>
      <c r="D79" s="195"/>
      <c r="E79" s="98">
        <f>SUM(E69)</f>
        <v>7</v>
      </c>
      <c r="F79" s="98">
        <f>SUM(F69)</f>
        <v>7</v>
      </c>
      <c r="G79" s="98">
        <f>SUM(G69)</f>
        <v>2</v>
      </c>
      <c r="H79" s="99">
        <f>G79/F79</f>
        <v>0.2857142857142857</v>
      </c>
      <c r="I79" s="98">
        <f>SUM(I69)</f>
        <v>1</v>
      </c>
      <c r="J79" s="99">
        <f t="shared" si="35"/>
        <v>0.14285714285714285</v>
      </c>
      <c r="K79" s="98">
        <f>SUM(K69)</f>
        <v>4</v>
      </c>
      <c r="L79" s="99">
        <f>K79/F79</f>
        <v>0.5714285714285714</v>
      </c>
      <c r="M79" s="12">
        <f>SUM(M69)</f>
        <v>0</v>
      </c>
      <c r="N79" s="99">
        <f t="shared" si="36"/>
        <v>0</v>
      </c>
      <c r="O79" s="98">
        <f>SUM(O69)</f>
        <v>0</v>
      </c>
      <c r="P79" s="99">
        <f>O79/F79</f>
        <v>0</v>
      </c>
      <c r="Q79" s="98">
        <f>SUM(Q69)</f>
        <v>0</v>
      </c>
      <c r="R79" s="99">
        <f t="shared" si="34"/>
        <v>0</v>
      </c>
      <c r="S79" s="98">
        <f>SUM(S69)</f>
        <v>0</v>
      </c>
      <c r="T79" s="100">
        <f t="shared" si="37"/>
        <v>0</v>
      </c>
      <c r="U79" s="148"/>
    </row>
    <row r="80" spans="1:21" s="183" customFormat="1" ht="17.25" customHeight="1" thickBot="1">
      <c r="A80" s="213" t="s">
        <v>56</v>
      </c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5"/>
      <c r="U80" s="182"/>
    </row>
    <row r="81" spans="1:21" s="63" customFormat="1" ht="34.5" customHeight="1">
      <c r="A81" s="203" t="s">
        <v>48</v>
      </c>
      <c r="B81" s="205" t="s">
        <v>95</v>
      </c>
      <c r="C81" s="153" t="s">
        <v>35</v>
      </c>
      <c r="D81" s="154" t="s">
        <v>36</v>
      </c>
      <c r="E81" s="124">
        <v>9</v>
      </c>
      <c r="F81" s="156">
        <v>9</v>
      </c>
      <c r="G81" s="124">
        <v>1</v>
      </c>
      <c r="H81" s="126">
        <f aca="true" t="shared" si="38" ref="H81:H91">G81/F81</f>
        <v>0.1111111111111111</v>
      </c>
      <c r="I81" s="124">
        <v>6</v>
      </c>
      <c r="J81" s="126">
        <f aca="true" t="shared" si="39" ref="J81:J91">I81/F81</f>
        <v>0.6666666666666666</v>
      </c>
      <c r="K81" s="124">
        <v>2</v>
      </c>
      <c r="L81" s="126">
        <f aca="true" t="shared" si="40" ref="L81:L90">K81/F81</f>
        <v>0.2222222222222222</v>
      </c>
      <c r="M81" s="126"/>
      <c r="N81" s="127">
        <f aca="true" t="shared" si="41" ref="N81:N90">M81/F81</f>
        <v>0</v>
      </c>
      <c r="O81" s="124"/>
      <c r="P81" s="126">
        <f aca="true" t="shared" si="42" ref="P81:P90">O81/F81</f>
        <v>0</v>
      </c>
      <c r="Q81" s="124"/>
      <c r="R81" s="126"/>
      <c r="S81" s="124"/>
      <c r="T81" s="128"/>
      <c r="U81" s="67"/>
    </row>
    <row r="82" spans="1:21" s="122" customFormat="1" ht="34.5" customHeight="1" thickBot="1">
      <c r="A82" s="204"/>
      <c r="B82" s="206"/>
      <c r="C82" s="123" t="s">
        <v>13</v>
      </c>
      <c r="D82" s="123" t="s">
        <v>36</v>
      </c>
      <c r="E82" s="124">
        <v>7</v>
      </c>
      <c r="F82" s="156">
        <v>7</v>
      </c>
      <c r="G82" s="124">
        <v>1</v>
      </c>
      <c r="H82" s="126">
        <f>G82/F82</f>
        <v>0.14285714285714285</v>
      </c>
      <c r="I82" s="124">
        <v>6</v>
      </c>
      <c r="J82" s="126">
        <f>I82/F82</f>
        <v>0.8571428571428571</v>
      </c>
      <c r="K82" s="124"/>
      <c r="L82" s="126">
        <f>K82/F82</f>
        <v>0</v>
      </c>
      <c r="M82" s="126"/>
      <c r="N82" s="127">
        <f>M82/F82</f>
        <v>0</v>
      </c>
      <c r="O82" s="124"/>
      <c r="P82" s="126">
        <f>O82/F82</f>
        <v>0</v>
      </c>
      <c r="Q82" s="124"/>
      <c r="R82" s="126"/>
      <c r="S82" s="124"/>
      <c r="T82" s="128"/>
      <c r="U82" s="148"/>
    </row>
    <row r="83" spans="1:21" s="122" customFormat="1" ht="16.5" customHeight="1">
      <c r="A83" s="203" t="s">
        <v>68</v>
      </c>
      <c r="B83" s="192" t="s">
        <v>85</v>
      </c>
      <c r="C83" s="216" t="s">
        <v>35</v>
      </c>
      <c r="D83" s="140" t="s">
        <v>38</v>
      </c>
      <c r="E83" s="149">
        <v>31</v>
      </c>
      <c r="F83" s="143">
        <v>31</v>
      </c>
      <c r="G83" s="143">
        <v>9</v>
      </c>
      <c r="H83" s="144">
        <f t="shared" si="38"/>
        <v>0.2903225806451613</v>
      </c>
      <c r="I83" s="143">
        <v>12</v>
      </c>
      <c r="J83" s="144">
        <f t="shared" si="39"/>
        <v>0.3870967741935484</v>
      </c>
      <c r="K83" s="143">
        <v>10</v>
      </c>
      <c r="L83" s="144">
        <f t="shared" si="40"/>
        <v>0.3225806451612903</v>
      </c>
      <c r="M83" s="144"/>
      <c r="N83" s="95">
        <f t="shared" si="41"/>
        <v>0</v>
      </c>
      <c r="O83" s="90">
        <v>2</v>
      </c>
      <c r="P83" s="92">
        <f t="shared" si="42"/>
        <v>0.06451612903225806</v>
      </c>
      <c r="Q83" s="143"/>
      <c r="R83" s="144"/>
      <c r="S83" s="143"/>
      <c r="T83" s="145"/>
      <c r="U83" s="148"/>
    </row>
    <row r="84" spans="1:21" s="122" customFormat="1" ht="24.75" customHeight="1">
      <c r="A84" s="218"/>
      <c r="B84" s="202"/>
      <c r="C84" s="217"/>
      <c r="D84" s="154" t="s">
        <v>36</v>
      </c>
      <c r="E84" s="174">
        <v>31</v>
      </c>
      <c r="F84" s="141">
        <v>31</v>
      </c>
      <c r="G84" s="7">
        <v>7</v>
      </c>
      <c r="H84" s="151">
        <f t="shared" si="38"/>
        <v>0.22580645161290322</v>
      </c>
      <c r="I84" s="141">
        <v>17</v>
      </c>
      <c r="J84" s="151">
        <f t="shared" si="39"/>
        <v>0.5483870967741935</v>
      </c>
      <c r="K84" s="141">
        <v>7</v>
      </c>
      <c r="L84" s="151">
        <f t="shared" si="40"/>
        <v>0.22580645161290322</v>
      </c>
      <c r="M84" s="151"/>
      <c r="N84" s="175">
        <f t="shared" si="41"/>
        <v>0</v>
      </c>
      <c r="O84" s="141">
        <v>2</v>
      </c>
      <c r="P84" s="151">
        <f t="shared" si="42"/>
        <v>0.06451612903225806</v>
      </c>
      <c r="Q84" s="141"/>
      <c r="R84" s="151"/>
      <c r="S84" s="141"/>
      <c r="T84" s="176"/>
      <c r="U84" s="148"/>
    </row>
    <row r="85" spans="1:21" s="63" customFormat="1" ht="24.75" customHeight="1">
      <c r="A85" s="218"/>
      <c r="B85" s="202"/>
      <c r="C85" s="200" t="s">
        <v>13</v>
      </c>
      <c r="D85" s="123" t="s">
        <v>38</v>
      </c>
      <c r="E85" s="125">
        <v>8</v>
      </c>
      <c r="F85" s="124">
        <v>8</v>
      </c>
      <c r="G85" s="124"/>
      <c r="H85" s="126">
        <f>G85/F85</f>
        <v>0</v>
      </c>
      <c r="I85" s="124">
        <v>7</v>
      </c>
      <c r="J85" s="126">
        <f>I85/F85</f>
        <v>0.875</v>
      </c>
      <c r="K85" s="124">
        <v>1</v>
      </c>
      <c r="L85" s="126">
        <f>K85/F85</f>
        <v>0.125</v>
      </c>
      <c r="M85" s="126"/>
      <c r="N85" s="127">
        <f>M85/F85</f>
        <v>0</v>
      </c>
      <c r="O85" s="124"/>
      <c r="P85" s="127">
        <f>O85/F85</f>
        <v>0</v>
      </c>
      <c r="Q85" s="124"/>
      <c r="R85" s="126"/>
      <c r="S85" s="124"/>
      <c r="T85" s="128"/>
      <c r="U85" s="67"/>
    </row>
    <row r="86" spans="1:21" s="63" customFormat="1" ht="24.75" customHeight="1" thickBot="1">
      <c r="A86" s="204"/>
      <c r="B86" s="193"/>
      <c r="C86" s="208"/>
      <c r="D86" s="129" t="s">
        <v>36</v>
      </c>
      <c r="E86" s="131">
        <v>8</v>
      </c>
      <c r="F86" s="132">
        <v>8</v>
      </c>
      <c r="G86" s="132"/>
      <c r="H86" s="126">
        <f t="shared" si="38"/>
        <v>0</v>
      </c>
      <c r="I86" s="132">
        <v>7</v>
      </c>
      <c r="J86" s="126">
        <f t="shared" si="39"/>
        <v>0.875</v>
      </c>
      <c r="K86" s="132">
        <v>1</v>
      </c>
      <c r="L86" s="126">
        <f t="shared" si="40"/>
        <v>0.125</v>
      </c>
      <c r="M86" s="81"/>
      <c r="N86" s="84"/>
      <c r="O86" s="79"/>
      <c r="P86" s="84"/>
      <c r="Q86" s="79"/>
      <c r="R86" s="81"/>
      <c r="S86" s="132"/>
      <c r="T86" s="133"/>
      <c r="U86" s="67"/>
    </row>
    <row r="87" spans="1:21" s="122" customFormat="1" ht="55.5" customHeight="1" thickBot="1">
      <c r="A87" s="179">
        <v>205</v>
      </c>
      <c r="B87" s="165" t="s">
        <v>127</v>
      </c>
      <c r="C87" s="166" t="s">
        <v>35</v>
      </c>
      <c r="D87" s="184" t="s">
        <v>27</v>
      </c>
      <c r="E87" s="90">
        <v>28</v>
      </c>
      <c r="F87" s="94">
        <v>28</v>
      </c>
      <c r="G87" s="90">
        <v>9</v>
      </c>
      <c r="H87" s="92">
        <f t="shared" si="38"/>
        <v>0.32142857142857145</v>
      </c>
      <c r="I87" s="90">
        <v>11</v>
      </c>
      <c r="J87" s="92">
        <f t="shared" si="39"/>
        <v>0.39285714285714285</v>
      </c>
      <c r="K87" s="90">
        <v>8</v>
      </c>
      <c r="L87" s="92">
        <f t="shared" si="40"/>
        <v>0.2857142857142857</v>
      </c>
      <c r="M87" s="92"/>
      <c r="N87" s="95">
        <f t="shared" si="41"/>
        <v>0</v>
      </c>
      <c r="O87" s="90"/>
      <c r="P87" s="95">
        <f t="shared" si="42"/>
        <v>0</v>
      </c>
      <c r="Q87" s="90"/>
      <c r="R87" s="92"/>
      <c r="S87" s="90"/>
      <c r="T87" s="110"/>
      <c r="U87" s="148"/>
    </row>
    <row r="88" spans="1:21" s="122" customFormat="1" ht="39" customHeight="1" thickBot="1">
      <c r="A88" s="167">
        <v>201</v>
      </c>
      <c r="B88" s="185" t="s">
        <v>128</v>
      </c>
      <c r="C88" s="171" t="s">
        <v>35</v>
      </c>
      <c r="D88" s="104" t="s">
        <v>27</v>
      </c>
      <c r="E88" s="104">
        <v>16</v>
      </c>
      <c r="F88" s="107">
        <v>16</v>
      </c>
      <c r="G88" s="104">
        <v>8</v>
      </c>
      <c r="H88" s="82">
        <f t="shared" si="38"/>
        <v>0.5</v>
      </c>
      <c r="I88" s="104">
        <v>6</v>
      </c>
      <c r="J88" s="82">
        <f t="shared" si="39"/>
        <v>0.375</v>
      </c>
      <c r="K88" s="104">
        <v>2</v>
      </c>
      <c r="L88" s="82">
        <f t="shared" si="40"/>
        <v>0.125</v>
      </c>
      <c r="M88" s="82"/>
      <c r="N88" s="99">
        <f t="shared" si="41"/>
        <v>0</v>
      </c>
      <c r="O88" s="104"/>
      <c r="P88" s="82">
        <f t="shared" si="42"/>
        <v>0</v>
      </c>
      <c r="Q88" s="104"/>
      <c r="R88" s="82">
        <f>Q88/F88</f>
        <v>0</v>
      </c>
      <c r="S88" s="104"/>
      <c r="T88" s="120"/>
      <c r="U88" s="148"/>
    </row>
    <row r="89" spans="1:21" s="63" customFormat="1" ht="16.5" customHeight="1">
      <c r="A89" s="187">
        <v>242</v>
      </c>
      <c r="B89" s="205" t="s">
        <v>43</v>
      </c>
      <c r="C89" s="207" t="s">
        <v>35</v>
      </c>
      <c r="D89" s="157" t="s">
        <v>36</v>
      </c>
      <c r="E89" s="143">
        <v>28</v>
      </c>
      <c r="F89" s="147">
        <v>28</v>
      </c>
      <c r="G89" s="143">
        <v>7</v>
      </c>
      <c r="H89" s="144">
        <f t="shared" si="38"/>
        <v>0.25</v>
      </c>
      <c r="I89" s="143">
        <v>10</v>
      </c>
      <c r="J89" s="144">
        <f t="shared" si="39"/>
        <v>0.35714285714285715</v>
      </c>
      <c r="K89" s="143">
        <v>11</v>
      </c>
      <c r="L89" s="144">
        <f t="shared" si="40"/>
        <v>0.39285714285714285</v>
      </c>
      <c r="M89" s="144"/>
      <c r="N89" s="169">
        <f t="shared" si="41"/>
        <v>0</v>
      </c>
      <c r="O89" s="143">
        <v>1</v>
      </c>
      <c r="P89" s="144">
        <f t="shared" si="42"/>
        <v>0.03571428571428571</v>
      </c>
      <c r="Q89" s="143"/>
      <c r="R89" s="144"/>
      <c r="S89" s="143"/>
      <c r="T89" s="145"/>
      <c r="U89" s="67"/>
    </row>
    <row r="90" spans="1:21" s="63" customFormat="1" ht="16.5" customHeight="1" thickBot="1">
      <c r="A90" s="188"/>
      <c r="B90" s="206"/>
      <c r="C90" s="208"/>
      <c r="D90" s="79" t="s">
        <v>27</v>
      </c>
      <c r="E90" s="152">
        <v>28</v>
      </c>
      <c r="F90" s="160">
        <v>28</v>
      </c>
      <c r="G90" s="152">
        <v>12</v>
      </c>
      <c r="H90" s="163">
        <f t="shared" si="38"/>
        <v>0.42857142857142855</v>
      </c>
      <c r="I90" s="152">
        <v>11</v>
      </c>
      <c r="J90" s="163">
        <f t="shared" si="39"/>
        <v>0.39285714285714285</v>
      </c>
      <c r="K90" s="152">
        <v>5</v>
      </c>
      <c r="L90" s="163">
        <f t="shared" si="40"/>
        <v>0.17857142857142858</v>
      </c>
      <c r="M90" s="163"/>
      <c r="N90" s="116">
        <f t="shared" si="41"/>
        <v>0</v>
      </c>
      <c r="O90" s="152">
        <v>1</v>
      </c>
      <c r="P90" s="163">
        <f t="shared" si="42"/>
        <v>0.03571428571428571</v>
      </c>
      <c r="Q90" s="152"/>
      <c r="R90" s="163"/>
      <c r="S90" s="152"/>
      <c r="T90" s="170"/>
      <c r="U90" s="67"/>
    </row>
    <row r="91" spans="1:21" s="63" customFormat="1" ht="23.25" customHeight="1" thickBot="1">
      <c r="A91" s="196" t="s">
        <v>52</v>
      </c>
      <c r="B91" s="246"/>
      <c r="C91" s="194" t="s">
        <v>35</v>
      </c>
      <c r="D91" s="195"/>
      <c r="E91" s="181">
        <f>SUM(E81+E84+E87+E88+E90)</f>
        <v>112</v>
      </c>
      <c r="F91" s="181">
        <f>SUM(F81+F84+F87+F88+F90)</f>
        <v>112</v>
      </c>
      <c r="G91" s="181">
        <f>SUM(G81+G84+G87+G88+G90)</f>
        <v>37</v>
      </c>
      <c r="H91" s="95">
        <f>G91/F91</f>
        <v>0.33035714285714285</v>
      </c>
      <c r="I91" s="98">
        <f>SUM(I81+I84+I87+I88+I90)</f>
        <v>51</v>
      </c>
      <c r="J91" s="95">
        <f>I91/F91</f>
        <v>0.45535714285714285</v>
      </c>
      <c r="K91" s="12">
        <f>SUM(K81+K84+K87+K88+K90)</f>
        <v>24</v>
      </c>
      <c r="L91" s="95">
        <f>K91/F91</f>
        <v>0.21428571428571427</v>
      </c>
      <c r="M91" s="99">
        <f>SUM(M81+M84+M87+M88+M90)</f>
        <v>0</v>
      </c>
      <c r="N91" s="99">
        <f aca="true" t="shared" si="43" ref="N91:N96">M91/F91</f>
        <v>0</v>
      </c>
      <c r="O91" s="98">
        <f>SUM(O81+O84+O87+O88+O90)</f>
        <v>3</v>
      </c>
      <c r="P91" s="99">
        <f aca="true" t="shared" si="44" ref="P91:P96">O91/F91</f>
        <v>0.026785714285714284</v>
      </c>
      <c r="Q91" s="98">
        <f>SUM(Q81+Q84+Q87+Q88+Q90)</f>
        <v>0</v>
      </c>
      <c r="R91" s="99">
        <f aca="true" t="shared" si="45" ref="R91:R96">Q91/F91</f>
        <v>0</v>
      </c>
      <c r="S91" s="12">
        <f>SUM(S81+S84+S87+S88+S90)</f>
        <v>0</v>
      </c>
      <c r="T91" s="100">
        <f aca="true" t="shared" si="46" ref="T91:T96">S91/F91</f>
        <v>0</v>
      </c>
      <c r="U91" s="67"/>
    </row>
    <row r="92" spans="1:21" s="63" customFormat="1" ht="23.25" customHeight="1" thickBot="1">
      <c r="A92" s="198"/>
      <c r="B92" s="247"/>
      <c r="C92" s="194" t="s">
        <v>13</v>
      </c>
      <c r="D92" s="195"/>
      <c r="E92" s="181">
        <f>SUM(E82+E86)</f>
        <v>15</v>
      </c>
      <c r="F92" s="181">
        <f>SUM(F82+F86)</f>
        <v>15</v>
      </c>
      <c r="G92" s="181">
        <f>SUM(G82+G86)</f>
        <v>1</v>
      </c>
      <c r="H92" s="95">
        <f>G92/F92</f>
        <v>0.06666666666666667</v>
      </c>
      <c r="I92" s="98">
        <f>SUM(I82+I86)</f>
        <v>13</v>
      </c>
      <c r="J92" s="95">
        <f>I92/F92</f>
        <v>0.8666666666666667</v>
      </c>
      <c r="K92" s="98">
        <f>SUM(K82+K86)</f>
        <v>1</v>
      </c>
      <c r="L92" s="95">
        <f>K92/F92</f>
        <v>0.06666666666666667</v>
      </c>
      <c r="M92" s="99">
        <f>SUM(M82+M86)</f>
        <v>0</v>
      </c>
      <c r="N92" s="99">
        <f t="shared" si="43"/>
        <v>0</v>
      </c>
      <c r="O92" s="98">
        <f>SUM(O82+O86)</f>
        <v>0</v>
      </c>
      <c r="P92" s="99">
        <f t="shared" si="44"/>
        <v>0</v>
      </c>
      <c r="Q92" s="98">
        <f>SUM(Q82+Q86)</f>
        <v>0</v>
      </c>
      <c r="R92" s="99">
        <f t="shared" si="45"/>
        <v>0</v>
      </c>
      <c r="S92" s="98">
        <f>SUM(S82+S86)</f>
        <v>0</v>
      </c>
      <c r="T92" s="100">
        <f t="shared" si="46"/>
        <v>0</v>
      </c>
      <c r="U92" s="67"/>
    </row>
    <row r="93" spans="1:21" s="63" customFormat="1" ht="20.25" customHeight="1" thickBot="1">
      <c r="A93" s="278" t="s">
        <v>29</v>
      </c>
      <c r="B93" s="279"/>
      <c r="C93" s="194" t="s">
        <v>35</v>
      </c>
      <c r="D93" s="195"/>
      <c r="E93" s="138">
        <f>SUM(E14+E26+E50+E55+E65+E77+E91)</f>
        <v>746</v>
      </c>
      <c r="F93" s="138">
        <f>SUM(F14+F26+F50+F55+F65+F77+F91)</f>
        <v>745</v>
      </c>
      <c r="G93" s="138">
        <f>SUM(G14+G26+G50+G55+G65+G77+G91)</f>
        <v>251</v>
      </c>
      <c r="H93" s="95">
        <f>G93/F93</f>
        <v>0.33691275167785234</v>
      </c>
      <c r="I93" s="138">
        <f>SUM(I14+I26+I50+I55+I65+I77+I91)</f>
        <v>271</v>
      </c>
      <c r="J93" s="95">
        <f>I93/F93</f>
        <v>0.363758389261745</v>
      </c>
      <c r="K93" s="138">
        <f>SUM(K14+K26+K50+K55+K65+K77+K91)</f>
        <v>223</v>
      </c>
      <c r="L93" s="95">
        <f>K93/F93</f>
        <v>0.2993288590604027</v>
      </c>
      <c r="M93" s="95">
        <f>SUM(M14+M26+M50+M55+M65+M77+M91)</f>
        <v>0</v>
      </c>
      <c r="N93" s="95">
        <f t="shared" si="43"/>
        <v>0</v>
      </c>
      <c r="O93" s="138">
        <f>SUM(O14+O26+O50+O55+O65+O77+O91)</f>
        <v>63</v>
      </c>
      <c r="P93" s="95">
        <f t="shared" si="44"/>
        <v>0.08456375838926175</v>
      </c>
      <c r="Q93" s="138">
        <f>SUM(Q14+Q39+Q50+Q55+Q65+Q77+Q91)</f>
        <v>14</v>
      </c>
      <c r="R93" s="136">
        <f t="shared" si="45"/>
        <v>0.01879194630872483</v>
      </c>
      <c r="S93" s="138">
        <f>SUM(S14+S26+S50+S55+S65+S77+S91)</f>
        <v>10</v>
      </c>
      <c r="T93" s="100">
        <f t="shared" si="46"/>
        <v>0.013422818791946308</v>
      </c>
      <c r="U93" s="67"/>
    </row>
    <row r="94" spans="1:21" s="63" customFormat="1" ht="20.25" customHeight="1" thickBot="1">
      <c r="A94" s="280"/>
      <c r="B94" s="281"/>
      <c r="C94" s="291" t="s">
        <v>13</v>
      </c>
      <c r="D94" s="291"/>
      <c r="E94" s="138">
        <f>SUM(E51+E78+E92)</f>
        <v>75</v>
      </c>
      <c r="F94" s="138">
        <f>SUM(F51+F78+F92)</f>
        <v>75</v>
      </c>
      <c r="G94" s="138">
        <f>SUM(G51+G78+G92)</f>
        <v>10</v>
      </c>
      <c r="H94" s="95">
        <f>G94/F94</f>
        <v>0.13333333333333333</v>
      </c>
      <c r="I94" s="138">
        <f>SUM(I40+I51+I78+I92)</f>
        <v>41</v>
      </c>
      <c r="J94" s="95">
        <f>I94/F94</f>
        <v>0.5466666666666666</v>
      </c>
      <c r="K94" s="138">
        <f>SUM(K51+K78+K92)</f>
        <v>24</v>
      </c>
      <c r="L94" s="95">
        <f>K94/F94</f>
        <v>0.32</v>
      </c>
      <c r="M94" s="186">
        <f>SUM(M51+M78+M92)</f>
        <v>0</v>
      </c>
      <c r="N94" s="95">
        <f t="shared" si="43"/>
        <v>0</v>
      </c>
      <c r="O94" s="138">
        <f>SUM(O51+O78+O92)</f>
        <v>4</v>
      </c>
      <c r="P94" s="95">
        <f t="shared" si="44"/>
        <v>0.05333333333333334</v>
      </c>
      <c r="Q94" s="138">
        <f>SUM(Q51+Q78+Q92)</f>
        <v>0</v>
      </c>
      <c r="R94" s="136">
        <f t="shared" si="45"/>
        <v>0</v>
      </c>
      <c r="S94" s="138">
        <f>SUM(S51+S78+S92)</f>
        <v>0</v>
      </c>
      <c r="T94" s="100">
        <f t="shared" si="46"/>
        <v>0</v>
      </c>
      <c r="U94" s="67"/>
    </row>
    <row r="95" spans="1:20" s="71" customFormat="1" ht="19.5" thickBot="1">
      <c r="A95" s="280"/>
      <c r="B95" s="281"/>
      <c r="C95" s="291" t="s">
        <v>44</v>
      </c>
      <c r="D95" s="291"/>
      <c r="E95" s="138">
        <f>SUM(E27+E66+E79)</f>
        <v>72</v>
      </c>
      <c r="F95" s="138">
        <f>SUM(F27+F66+F79)</f>
        <v>72</v>
      </c>
      <c r="G95" s="138">
        <f>SUM(G27+G66+G79)</f>
        <v>17</v>
      </c>
      <c r="H95" s="95">
        <f>G95/F95</f>
        <v>0.2361111111111111</v>
      </c>
      <c r="I95" s="138">
        <f>SUM(I27+I66+I79)</f>
        <v>34</v>
      </c>
      <c r="J95" s="95">
        <f>I95/F95</f>
        <v>0.4722222222222222</v>
      </c>
      <c r="K95" s="138">
        <f>SUM(K27+K66+K79)</f>
        <v>21</v>
      </c>
      <c r="L95" s="95">
        <f>K95/F95</f>
        <v>0.2916666666666667</v>
      </c>
      <c r="M95" s="186">
        <f>SUM(M27+M66+M79)</f>
        <v>0</v>
      </c>
      <c r="N95" s="95">
        <f t="shared" si="43"/>
        <v>0</v>
      </c>
      <c r="O95" s="138">
        <f>SUM(O27+O66+O79)</f>
        <v>0</v>
      </c>
      <c r="P95" s="95">
        <f t="shared" si="44"/>
        <v>0</v>
      </c>
      <c r="Q95" s="138">
        <f>SUM(Q27+Q66+Q79)</f>
        <v>0</v>
      </c>
      <c r="R95" s="136">
        <f t="shared" si="45"/>
        <v>0</v>
      </c>
      <c r="S95" s="138">
        <f>SUM(S27+S66+S79)</f>
        <v>0</v>
      </c>
      <c r="T95" s="100">
        <f t="shared" si="46"/>
        <v>0</v>
      </c>
    </row>
    <row r="96" spans="1:20" s="71" customFormat="1" ht="19.5" thickBot="1">
      <c r="A96" s="282"/>
      <c r="B96" s="283"/>
      <c r="C96" s="291" t="s">
        <v>14</v>
      </c>
      <c r="D96" s="291"/>
      <c r="E96" s="138">
        <f>SUM(E93+E94+E95)</f>
        <v>893</v>
      </c>
      <c r="F96" s="138">
        <f>SUM(F93+F94+F95)</f>
        <v>892</v>
      </c>
      <c r="G96" s="138">
        <f>SUM(G93+G94+G95)</f>
        <v>278</v>
      </c>
      <c r="H96" s="99">
        <f>G96/F96</f>
        <v>0.3116591928251121</v>
      </c>
      <c r="I96" s="138">
        <f>SUM(I93+I94+I95)</f>
        <v>346</v>
      </c>
      <c r="J96" s="99">
        <f>I96/F96</f>
        <v>0.38789237668161436</v>
      </c>
      <c r="K96" s="138">
        <f>SUM(K93+K94+K95)</f>
        <v>268</v>
      </c>
      <c r="L96" s="99">
        <f>K96/F96</f>
        <v>0.3004484304932735</v>
      </c>
      <c r="M96" s="138">
        <f>SUM(M93+M94+M95)</f>
        <v>0</v>
      </c>
      <c r="N96" s="99">
        <f t="shared" si="43"/>
        <v>0</v>
      </c>
      <c r="O96" s="138">
        <f>SUM(O93+O94+O95)</f>
        <v>67</v>
      </c>
      <c r="P96" s="99">
        <f t="shared" si="44"/>
        <v>0.07511210762331838</v>
      </c>
      <c r="Q96" s="138">
        <f>SUM(Q93+Q94+Q95)</f>
        <v>14</v>
      </c>
      <c r="R96" s="136">
        <f t="shared" si="45"/>
        <v>0.01569506726457399</v>
      </c>
      <c r="S96" s="138">
        <f>SUM(S93+S94+S95)</f>
        <v>10</v>
      </c>
      <c r="T96" s="137">
        <f t="shared" si="46"/>
        <v>0.011210762331838564</v>
      </c>
    </row>
    <row r="97" spans="1:20" ht="93.75" customHeight="1">
      <c r="A97" s="242" t="s">
        <v>125</v>
      </c>
      <c r="B97" s="242"/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</row>
  </sheetData>
  <sheetProtection/>
  <mergeCells count="104">
    <mergeCell ref="C79:D79"/>
    <mergeCell ref="C50:D50"/>
    <mergeCell ref="C51:D51"/>
    <mergeCell ref="C49:D49"/>
    <mergeCell ref="C55:D55"/>
    <mergeCell ref="A52:T52"/>
    <mergeCell ref="A50:B51"/>
    <mergeCell ref="A48:B49"/>
    <mergeCell ref="A60:A61"/>
    <mergeCell ref="B60:B61"/>
    <mergeCell ref="C95:D95"/>
    <mergeCell ref="A80:T80"/>
    <mergeCell ref="B71:B72"/>
    <mergeCell ref="C65:D65"/>
    <mergeCell ref="C66:D66"/>
    <mergeCell ref="B83:B86"/>
    <mergeCell ref="C91:D91"/>
    <mergeCell ref="C77:D77"/>
    <mergeCell ref="C89:C90"/>
    <mergeCell ref="C83:C84"/>
    <mergeCell ref="B89:B90"/>
    <mergeCell ref="C93:D93"/>
    <mergeCell ref="A81:A82"/>
    <mergeCell ref="B81:B82"/>
    <mergeCell ref="B57:B58"/>
    <mergeCell ref="B68:B69"/>
    <mergeCell ref="A68:A69"/>
    <mergeCell ref="A57:A58"/>
    <mergeCell ref="C85:C86"/>
    <mergeCell ref="A71:A72"/>
    <mergeCell ref="A65:B66"/>
    <mergeCell ref="C92:D92"/>
    <mergeCell ref="A93:B96"/>
    <mergeCell ref="A83:A86"/>
    <mergeCell ref="A67:T67"/>
    <mergeCell ref="C96:D96"/>
    <mergeCell ref="C94:D94"/>
    <mergeCell ref="C78:D78"/>
    <mergeCell ref="A91:B92"/>
    <mergeCell ref="A89:A90"/>
    <mergeCell ref="C14:D14"/>
    <mergeCell ref="A16:A19"/>
    <mergeCell ref="C18:C19"/>
    <mergeCell ref="A97:T97"/>
    <mergeCell ref="A41:T41"/>
    <mergeCell ref="C40:D40"/>
    <mergeCell ref="A55:B55"/>
    <mergeCell ref="C32:C33"/>
    <mergeCell ref="A77:B79"/>
    <mergeCell ref="A24:A25"/>
    <mergeCell ref="A1:T1"/>
    <mergeCell ref="A2:T2"/>
    <mergeCell ref="A3:T3"/>
    <mergeCell ref="A4:B6"/>
    <mergeCell ref="C4:C6"/>
    <mergeCell ref="G4:N4"/>
    <mergeCell ref="M5:N5"/>
    <mergeCell ref="S4:T5"/>
    <mergeCell ref="Q4:R5"/>
    <mergeCell ref="O4:P5"/>
    <mergeCell ref="D4:D6"/>
    <mergeCell ref="I5:J5"/>
    <mergeCell ref="G5:H5"/>
    <mergeCell ref="A8:T8"/>
    <mergeCell ref="E4:E6"/>
    <mergeCell ref="F4:F6"/>
    <mergeCell ref="K5:L5"/>
    <mergeCell ref="A7:B7"/>
    <mergeCell ref="C24:C25"/>
    <mergeCell ref="C22:C23"/>
    <mergeCell ref="C26:D26"/>
    <mergeCell ref="B24:B25"/>
    <mergeCell ref="A20:A23"/>
    <mergeCell ref="C20:C21"/>
    <mergeCell ref="A14:B14"/>
    <mergeCell ref="B16:B19"/>
    <mergeCell ref="C42:C43"/>
    <mergeCell ref="B37:B38"/>
    <mergeCell ref="A28:T28"/>
    <mergeCell ref="C16:C17"/>
    <mergeCell ref="A15:T15"/>
    <mergeCell ref="B20:B23"/>
    <mergeCell ref="C30:C31"/>
    <mergeCell ref="A30:A33"/>
    <mergeCell ref="A35:A36"/>
    <mergeCell ref="B35:B36"/>
    <mergeCell ref="C35:C36"/>
    <mergeCell ref="C27:D27"/>
    <mergeCell ref="C37:C38"/>
    <mergeCell ref="A44:A45"/>
    <mergeCell ref="B30:B33"/>
    <mergeCell ref="A26:B27"/>
    <mergeCell ref="A29:T29"/>
    <mergeCell ref="A37:A38"/>
    <mergeCell ref="A62:A63"/>
    <mergeCell ref="A56:T56"/>
    <mergeCell ref="B62:B63"/>
    <mergeCell ref="C39:D39"/>
    <mergeCell ref="A39:B40"/>
    <mergeCell ref="C44:C45"/>
    <mergeCell ref="B44:B45"/>
    <mergeCell ref="B42:B43"/>
    <mergeCell ref="A42:A43"/>
    <mergeCell ref="C48:D48"/>
  </mergeCells>
  <printOptions/>
  <pageMargins left="0.1968503937007874" right="0.15748031496062992" top="0.1968503937007874" bottom="0.1968503937007874" header="0.15748031496062992" footer="0.15748031496062992"/>
  <pageSetup horizontalDpi="360" verticalDpi="360" orientation="landscape" paperSize="9" scale="85" r:id="rId1"/>
  <rowBreaks count="5" manualBreakCount="5">
    <brk id="14" max="19" man="1"/>
    <brk id="40" max="19" man="1"/>
    <brk id="55" max="19" man="1"/>
    <brk id="66" max="19" man="1"/>
    <brk id="7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80"/>
  <sheetViews>
    <sheetView showZeros="0" tabSelected="1" view="pageBreakPreview" zoomScaleSheetLayoutView="100" zoomScalePageLayoutView="0" workbookViewId="0" topLeftCell="A1">
      <selection activeCell="I12" sqref="I12"/>
    </sheetView>
  </sheetViews>
  <sheetFormatPr defaultColWidth="10.75390625" defaultRowHeight="12.75"/>
  <cols>
    <col min="1" max="1" width="5.875" style="3" customWidth="1"/>
    <col min="2" max="2" width="19.875" style="2" customWidth="1"/>
    <col min="3" max="3" width="8.25390625" style="4" customWidth="1"/>
    <col min="4" max="4" width="20.625" style="4" customWidth="1"/>
    <col min="5" max="6" width="9.25390625" style="2" customWidth="1"/>
    <col min="7" max="7" width="5.125" style="2" customWidth="1"/>
    <col min="8" max="8" width="8.25390625" style="2" customWidth="1"/>
    <col min="9" max="9" width="4.25390625" style="2" customWidth="1"/>
    <col min="10" max="10" width="8.625" style="2" customWidth="1"/>
    <col min="11" max="11" width="5.125" style="2" customWidth="1"/>
    <col min="12" max="12" width="8.875" style="2" customWidth="1"/>
    <col min="13" max="13" width="3.75390625" style="2" customWidth="1"/>
    <col min="14" max="14" width="7.00390625" style="2" customWidth="1"/>
    <col min="15" max="15" width="4.125" style="10" customWidth="1"/>
    <col min="16" max="16" width="7.125" style="2" customWidth="1"/>
    <col min="17" max="17" width="4.75390625" style="10" customWidth="1"/>
    <col min="18" max="18" width="7.375" style="2" customWidth="1"/>
    <col min="19" max="19" width="4.375" style="10" customWidth="1"/>
    <col min="20" max="20" width="7.625" style="2" customWidth="1"/>
    <col min="21" max="21" width="4.625" style="10" customWidth="1"/>
    <col min="22" max="22" width="7.25390625" style="2" customWidth="1"/>
    <col min="23" max="16384" width="10.75390625" style="2" customWidth="1"/>
  </cols>
  <sheetData>
    <row r="1" spans="1:22" s="1" customFormat="1" ht="18" customHeight="1">
      <c r="A1" s="229" t="s">
        <v>26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</row>
    <row r="2" spans="1:22" s="1" customFormat="1" ht="18" customHeight="1">
      <c r="A2" s="229" t="s">
        <v>58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1:22" s="1" customFormat="1" ht="18" customHeight="1" thickBot="1">
      <c r="A3" s="230" t="s">
        <v>72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1:22" s="17" customFormat="1" ht="12.75">
      <c r="A4" s="251" t="s">
        <v>132</v>
      </c>
      <c r="B4" s="252"/>
      <c r="C4" s="216" t="s">
        <v>15</v>
      </c>
      <c r="D4" s="207" t="s">
        <v>30</v>
      </c>
      <c r="E4" s="216" t="s">
        <v>33</v>
      </c>
      <c r="F4" s="216" t="s">
        <v>34</v>
      </c>
      <c r="G4" s="265" t="s">
        <v>23</v>
      </c>
      <c r="H4" s="266"/>
      <c r="I4" s="266"/>
      <c r="J4" s="266"/>
      <c r="K4" s="266"/>
      <c r="L4" s="267"/>
      <c r="M4" s="216" t="s">
        <v>2</v>
      </c>
      <c r="N4" s="216"/>
      <c r="O4" s="216" t="s">
        <v>16</v>
      </c>
      <c r="P4" s="216"/>
      <c r="Q4" s="216" t="s">
        <v>17</v>
      </c>
      <c r="R4" s="216"/>
      <c r="S4" s="216" t="s">
        <v>18</v>
      </c>
      <c r="T4" s="216"/>
      <c r="U4" s="216" t="s">
        <v>19</v>
      </c>
      <c r="V4" s="255"/>
    </row>
    <row r="5" spans="1:22" s="17" customFormat="1" ht="12.75">
      <c r="A5" s="253"/>
      <c r="B5" s="254"/>
      <c r="C5" s="217"/>
      <c r="D5" s="268"/>
      <c r="E5" s="217"/>
      <c r="F5" s="217"/>
      <c r="G5" s="257" t="s">
        <v>20</v>
      </c>
      <c r="H5" s="257"/>
      <c r="I5" s="257" t="s">
        <v>21</v>
      </c>
      <c r="J5" s="257"/>
      <c r="K5" s="257" t="s">
        <v>22</v>
      </c>
      <c r="L5" s="257"/>
      <c r="M5" s="217"/>
      <c r="N5" s="217"/>
      <c r="O5" s="217"/>
      <c r="P5" s="217"/>
      <c r="Q5" s="217"/>
      <c r="R5" s="217"/>
      <c r="S5" s="217"/>
      <c r="T5" s="217"/>
      <c r="U5" s="217"/>
      <c r="V5" s="256"/>
    </row>
    <row r="6" spans="1:22" s="17" customFormat="1" ht="26.25" customHeight="1">
      <c r="A6" s="253"/>
      <c r="B6" s="254"/>
      <c r="C6" s="217"/>
      <c r="D6" s="268"/>
      <c r="E6" s="217"/>
      <c r="F6" s="217"/>
      <c r="G6" s="257"/>
      <c r="H6" s="257"/>
      <c r="I6" s="257"/>
      <c r="J6" s="257"/>
      <c r="K6" s="257"/>
      <c r="L6" s="257"/>
      <c r="M6" s="217"/>
      <c r="N6" s="217"/>
      <c r="O6" s="217"/>
      <c r="P6" s="217"/>
      <c r="Q6" s="217"/>
      <c r="R6" s="217"/>
      <c r="S6" s="217"/>
      <c r="T6" s="217"/>
      <c r="U6" s="217"/>
      <c r="V6" s="256"/>
    </row>
    <row r="7" spans="1:22" s="17" customFormat="1" ht="13.5" thickBot="1">
      <c r="A7" s="253"/>
      <c r="B7" s="254"/>
      <c r="C7" s="200"/>
      <c r="D7" s="208"/>
      <c r="E7" s="200"/>
      <c r="F7" s="200"/>
      <c r="G7" s="7" t="s">
        <v>3</v>
      </c>
      <c r="H7" s="7" t="s">
        <v>4</v>
      </c>
      <c r="I7" s="7" t="s">
        <v>3</v>
      </c>
      <c r="J7" s="7" t="s">
        <v>4</v>
      </c>
      <c r="K7" s="7" t="s">
        <v>3</v>
      </c>
      <c r="L7" s="7" t="s">
        <v>4</v>
      </c>
      <c r="M7" s="7" t="s">
        <v>3</v>
      </c>
      <c r="N7" s="7" t="s">
        <v>4</v>
      </c>
      <c r="O7" s="9" t="s">
        <v>3</v>
      </c>
      <c r="P7" s="7" t="s">
        <v>4</v>
      </c>
      <c r="Q7" s="9" t="s">
        <v>3</v>
      </c>
      <c r="R7" s="7" t="s">
        <v>4</v>
      </c>
      <c r="S7" s="9" t="s">
        <v>3</v>
      </c>
      <c r="T7" s="7" t="s">
        <v>4</v>
      </c>
      <c r="U7" s="9" t="s">
        <v>3</v>
      </c>
      <c r="V7" s="8" t="s">
        <v>4</v>
      </c>
    </row>
    <row r="8" spans="1:22" s="18" customFormat="1" ht="13.5" thickBot="1">
      <c r="A8" s="274">
        <v>1</v>
      </c>
      <c r="B8" s="275"/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15">
        <v>14</v>
      </c>
      <c r="P8" s="6">
        <v>15</v>
      </c>
      <c r="Q8" s="15">
        <v>16</v>
      </c>
      <c r="R8" s="6">
        <v>17</v>
      </c>
      <c r="S8" s="15">
        <v>18</v>
      </c>
      <c r="T8" s="6">
        <v>19</v>
      </c>
      <c r="U8" s="15">
        <v>20</v>
      </c>
      <c r="V8" s="16">
        <v>21</v>
      </c>
    </row>
    <row r="9" spans="1:22" s="5" customFormat="1" ht="19.5" thickBot="1">
      <c r="A9" s="269" t="s">
        <v>66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1"/>
    </row>
    <row r="10" spans="1:22" ht="54" customHeight="1" thickBot="1">
      <c r="A10" s="75" t="s">
        <v>50</v>
      </c>
      <c r="B10" s="76" t="s">
        <v>60</v>
      </c>
      <c r="C10" s="77" t="s">
        <v>13</v>
      </c>
      <c r="D10" s="78" t="s">
        <v>27</v>
      </c>
      <c r="E10" s="79">
        <v>29</v>
      </c>
      <c r="F10" s="80">
        <v>29</v>
      </c>
      <c r="G10" s="79">
        <v>15</v>
      </c>
      <c r="H10" s="81">
        <f>G10/$F10</f>
        <v>0.5172413793103449</v>
      </c>
      <c r="I10" s="79">
        <v>11</v>
      </c>
      <c r="J10" s="82">
        <f>I10/$F10</f>
        <v>0.3793103448275862</v>
      </c>
      <c r="K10" s="79">
        <v>3</v>
      </c>
      <c r="L10" s="82">
        <f>K10/$F10</f>
        <v>0.10344827586206896</v>
      </c>
      <c r="M10" s="80">
        <v>8</v>
      </c>
      <c r="N10" s="81">
        <f>M10/$F10</f>
        <v>0.27586206896551724</v>
      </c>
      <c r="O10" s="83"/>
      <c r="P10" s="81">
        <f>O10/F10</f>
        <v>0</v>
      </c>
      <c r="Q10" s="83"/>
      <c r="R10" s="84">
        <f>Q10/F10</f>
        <v>0</v>
      </c>
      <c r="S10" s="83"/>
      <c r="T10" s="81">
        <f>S10/F10</f>
        <v>0</v>
      </c>
      <c r="U10" s="83"/>
      <c r="V10" s="85">
        <f>U10/F10</f>
        <v>0</v>
      </c>
    </row>
    <row r="11" spans="1:22" ht="79.5" customHeight="1" thickBot="1">
      <c r="A11" s="75" t="s">
        <v>47</v>
      </c>
      <c r="B11" s="76" t="s">
        <v>59</v>
      </c>
      <c r="C11" s="77" t="s">
        <v>13</v>
      </c>
      <c r="D11" s="112" t="s">
        <v>27</v>
      </c>
      <c r="E11" s="79">
        <v>23</v>
      </c>
      <c r="F11" s="80">
        <v>23</v>
      </c>
      <c r="G11" s="79">
        <v>5</v>
      </c>
      <c r="H11" s="81">
        <f>G11/$F11</f>
        <v>0.21739130434782608</v>
      </c>
      <c r="I11" s="79">
        <v>15</v>
      </c>
      <c r="J11" s="81">
        <f>I11/$F11</f>
        <v>0.6521739130434783</v>
      </c>
      <c r="K11" s="79">
        <v>3</v>
      </c>
      <c r="L11" s="81">
        <f>K11/$F11</f>
        <v>0.13043478260869565</v>
      </c>
      <c r="M11" s="117">
        <v>2</v>
      </c>
      <c r="N11" s="81">
        <f>M11/$F11</f>
        <v>0.08695652173913043</v>
      </c>
      <c r="O11" s="83"/>
      <c r="P11" s="84">
        <f>O11/F11</f>
        <v>0</v>
      </c>
      <c r="Q11" s="113"/>
      <c r="R11" s="81">
        <f>Q11/F11</f>
        <v>0</v>
      </c>
      <c r="S11" s="113">
        <v>1</v>
      </c>
      <c r="T11" s="81">
        <f>S11/F11</f>
        <v>0.043478260869565216</v>
      </c>
      <c r="U11" s="83"/>
      <c r="V11" s="114">
        <f>U11/F11</f>
        <v>0</v>
      </c>
    </row>
    <row r="12" spans="1:22" ht="79.5" customHeight="1" thickBot="1">
      <c r="A12" s="75" t="s">
        <v>47</v>
      </c>
      <c r="B12" s="76" t="s">
        <v>81</v>
      </c>
      <c r="C12" s="77" t="s">
        <v>13</v>
      </c>
      <c r="D12" s="112" t="s">
        <v>27</v>
      </c>
      <c r="E12" s="79">
        <v>18</v>
      </c>
      <c r="F12" s="80">
        <v>18</v>
      </c>
      <c r="G12" s="79">
        <v>4</v>
      </c>
      <c r="H12" s="81">
        <f>G12/$F12</f>
        <v>0.2222222222222222</v>
      </c>
      <c r="I12" s="79">
        <v>13</v>
      </c>
      <c r="J12" s="81">
        <f>I12/$F12</f>
        <v>0.7222222222222222</v>
      </c>
      <c r="K12" s="79">
        <v>1</v>
      </c>
      <c r="L12" s="81">
        <f>K12/$F12</f>
        <v>0.05555555555555555</v>
      </c>
      <c r="M12" s="117">
        <v>1</v>
      </c>
      <c r="N12" s="81">
        <f>M12/$F12</f>
        <v>0.05555555555555555</v>
      </c>
      <c r="O12" s="83"/>
      <c r="P12" s="84">
        <f>O12/F12</f>
        <v>0</v>
      </c>
      <c r="Q12" s="113"/>
      <c r="R12" s="81">
        <f>Q12/F12</f>
        <v>0</v>
      </c>
      <c r="S12" s="113"/>
      <c r="T12" s="81">
        <f>S12/F12</f>
        <v>0</v>
      </c>
      <c r="U12" s="83"/>
      <c r="V12" s="114">
        <f>U12/F12</f>
        <v>0</v>
      </c>
    </row>
    <row r="13" spans="1:22" s="86" customFormat="1" ht="18.75" customHeight="1" thickBot="1">
      <c r="A13" s="243" t="s">
        <v>52</v>
      </c>
      <c r="B13" s="195"/>
      <c r="C13" s="272" t="s">
        <v>13</v>
      </c>
      <c r="D13" s="195"/>
      <c r="E13" s="98">
        <f>SUM(E10:E12)</f>
        <v>70</v>
      </c>
      <c r="F13" s="98">
        <f>SUM(F10:F12)</f>
        <v>70</v>
      </c>
      <c r="G13" s="98">
        <f>SUM(G10:G12)</f>
        <v>24</v>
      </c>
      <c r="H13" s="99">
        <f>G13/$F13</f>
        <v>0.34285714285714286</v>
      </c>
      <c r="I13" s="98">
        <f>SUM(I10:I12)</f>
        <v>39</v>
      </c>
      <c r="J13" s="99">
        <f>I13/$F13</f>
        <v>0.5571428571428572</v>
      </c>
      <c r="K13" s="98">
        <f>SUM(K10:K12)</f>
        <v>7</v>
      </c>
      <c r="L13" s="99">
        <f>K13/$F13</f>
        <v>0.1</v>
      </c>
      <c r="M13" s="115">
        <f>SUM(M10:M12)</f>
        <v>11</v>
      </c>
      <c r="N13" s="116">
        <f>M13/$F13</f>
        <v>0.15714285714285714</v>
      </c>
      <c r="O13" s="12">
        <f>SUM(O10:O12)</f>
        <v>0</v>
      </c>
      <c r="P13" s="99"/>
      <c r="Q13" s="12">
        <f>SUM(Q10:Q12)</f>
        <v>0</v>
      </c>
      <c r="R13" s="99">
        <f>Q13/F13</f>
        <v>0</v>
      </c>
      <c r="S13" s="12">
        <f>SUM(S10:S12)</f>
        <v>1</v>
      </c>
      <c r="T13" s="84">
        <f>S13/F13</f>
        <v>0.014285714285714285</v>
      </c>
      <c r="U13" s="12">
        <f>SUM(U10:U12)</f>
        <v>0</v>
      </c>
      <c r="V13" s="100"/>
    </row>
    <row r="14" spans="1:22" s="5" customFormat="1" ht="19.5" thickBot="1">
      <c r="A14" s="269" t="s">
        <v>69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1"/>
    </row>
    <row r="15" spans="1:22" ht="68.25" customHeight="1" thickBot="1">
      <c r="A15" s="75" t="s">
        <v>75</v>
      </c>
      <c r="B15" s="76" t="s">
        <v>76</v>
      </c>
      <c r="C15" s="77" t="s">
        <v>35</v>
      </c>
      <c r="D15" s="78" t="s">
        <v>27</v>
      </c>
      <c r="E15" s="79">
        <v>1</v>
      </c>
      <c r="F15" s="80">
        <v>1</v>
      </c>
      <c r="G15" s="79"/>
      <c r="H15" s="81">
        <f>G15/$F15</f>
        <v>0</v>
      </c>
      <c r="I15" s="79">
        <v>1</v>
      </c>
      <c r="J15" s="82">
        <f>I15/$F15</f>
        <v>1</v>
      </c>
      <c r="K15" s="79"/>
      <c r="L15" s="82">
        <f>K15/$F15</f>
        <v>0</v>
      </c>
      <c r="M15" s="80"/>
      <c r="N15" s="81">
        <f>M15/$F15</f>
        <v>0</v>
      </c>
      <c r="O15" s="83"/>
      <c r="P15" s="81">
        <f>O15/F15</f>
        <v>0</v>
      </c>
      <c r="Q15" s="83"/>
      <c r="R15" s="84">
        <f>Q15/F15</f>
        <v>0</v>
      </c>
      <c r="S15" s="83"/>
      <c r="T15" s="81">
        <f>S15/F15</f>
        <v>0</v>
      </c>
      <c r="U15" s="83"/>
      <c r="V15" s="85">
        <f>U15/F15</f>
        <v>0</v>
      </c>
    </row>
    <row r="16" spans="1:22" ht="68.25" customHeight="1" thickBot="1">
      <c r="A16" s="75" t="s">
        <v>75</v>
      </c>
      <c r="B16" s="76" t="s">
        <v>76</v>
      </c>
      <c r="C16" s="77" t="s">
        <v>13</v>
      </c>
      <c r="D16" s="78" t="s">
        <v>27</v>
      </c>
      <c r="E16" s="79">
        <v>11</v>
      </c>
      <c r="F16" s="80">
        <v>11</v>
      </c>
      <c r="G16" s="79">
        <v>3</v>
      </c>
      <c r="H16" s="81">
        <f>G16/$F16</f>
        <v>0.2727272727272727</v>
      </c>
      <c r="I16" s="79">
        <v>7</v>
      </c>
      <c r="J16" s="82">
        <f>I16/$F16</f>
        <v>0.6363636363636364</v>
      </c>
      <c r="K16" s="79">
        <v>1</v>
      </c>
      <c r="L16" s="82">
        <f>K16/$F16</f>
        <v>0.09090909090909091</v>
      </c>
      <c r="M16" s="80">
        <v>1</v>
      </c>
      <c r="N16" s="81">
        <f>M16/$F16</f>
        <v>0.09090909090909091</v>
      </c>
      <c r="O16" s="83"/>
      <c r="P16" s="81">
        <f>O16/F16</f>
        <v>0</v>
      </c>
      <c r="Q16" s="83"/>
      <c r="R16" s="84">
        <f>Q16/F16</f>
        <v>0</v>
      </c>
      <c r="S16" s="83"/>
      <c r="T16" s="81">
        <f>S16/F16</f>
        <v>0</v>
      </c>
      <c r="U16" s="83"/>
      <c r="V16" s="85">
        <f>U16/F16</f>
        <v>0</v>
      </c>
    </row>
    <row r="17" spans="1:22" ht="79.5" customHeight="1" thickBot="1">
      <c r="A17" s="75" t="s">
        <v>75</v>
      </c>
      <c r="B17" s="76" t="s">
        <v>79</v>
      </c>
      <c r="C17" s="77" t="s">
        <v>13</v>
      </c>
      <c r="D17" s="112" t="s">
        <v>27</v>
      </c>
      <c r="E17" s="79">
        <v>22</v>
      </c>
      <c r="F17" s="80">
        <v>22</v>
      </c>
      <c r="G17" s="79">
        <v>7</v>
      </c>
      <c r="H17" s="81">
        <f>G17/$F17</f>
        <v>0.3181818181818182</v>
      </c>
      <c r="I17" s="79">
        <v>14</v>
      </c>
      <c r="J17" s="81">
        <f>I17/$F17</f>
        <v>0.6363636363636364</v>
      </c>
      <c r="K17" s="79">
        <v>1</v>
      </c>
      <c r="L17" s="81">
        <f>K17/$F17</f>
        <v>0.045454545454545456</v>
      </c>
      <c r="M17" s="80">
        <v>7</v>
      </c>
      <c r="N17" s="81">
        <f>M17/$F17</f>
        <v>0.3181818181818182</v>
      </c>
      <c r="O17" s="83"/>
      <c r="P17" s="84">
        <f>O17/F17</f>
        <v>0</v>
      </c>
      <c r="Q17" s="113"/>
      <c r="R17" s="81">
        <f>Q17/F17</f>
        <v>0</v>
      </c>
      <c r="S17" s="113"/>
      <c r="T17" s="84">
        <f>S17/F17</f>
        <v>0</v>
      </c>
      <c r="U17" s="83"/>
      <c r="V17" s="114">
        <f>U17/F17</f>
        <v>0</v>
      </c>
    </row>
    <row r="18" spans="1:22" ht="26.25" customHeight="1" thickBot="1">
      <c r="A18" s="196" t="s">
        <v>80</v>
      </c>
      <c r="B18" s="197"/>
      <c r="C18" s="272" t="s">
        <v>35</v>
      </c>
      <c r="D18" s="195"/>
      <c r="E18" s="98">
        <f>SUM(E15)</f>
        <v>1</v>
      </c>
      <c r="F18" s="98">
        <f>SUM(F15)</f>
        <v>1</v>
      </c>
      <c r="G18" s="98">
        <f>SUM(G15)</f>
        <v>0</v>
      </c>
      <c r="H18" s="99">
        <f>G18/$F18</f>
        <v>0</v>
      </c>
      <c r="I18" s="98">
        <f>SUM(I15)</f>
        <v>1</v>
      </c>
      <c r="J18" s="99">
        <f>I18/$F18</f>
        <v>1</v>
      </c>
      <c r="K18" s="98"/>
      <c r="L18" s="99">
        <f>K18/$F18</f>
        <v>0</v>
      </c>
      <c r="M18" s="115"/>
      <c r="N18" s="116">
        <f>M18/$F18</f>
        <v>0</v>
      </c>
      <c r="O18" s="12">
        <f>SUM(O14:O16)</f>
        <v>0</v>
      </c>
      <c r="P18" s="99"/>
      <c r="Q18" s="12">
        <f>SUM(Q14:Q16)</f>
        <v>0</v>
      </c>
      <c r="R18" s="99">
        <f>Q18/F18</f>
        <v>0</v>
      </c>
      <c r="S18" s="12">
        <f>SUM(S14:S16)</f>
        <v>0</v>
      </c>
      <c r="T18" s="99"/>
      <c r="U18" s="12">
        <f>SUM(U14:U16)</f>
        <v>0</v>
      </c>
      <c r="V18" s="100"/>
    </row>
    <row r="19" spans="1:22" s="86" customFormat="1" ht="18.75" customHeight="1" thickBot="1">
      <c r="A19" s="198"/>
      <c r="B19" s="199"/>
      <c r="C19" s="272" t="s">
        <v>13</v>
      </c>
      <c r="D19" s="195"/>
      <c r="E19" s="98">
        <f>SUM(E16:E17)</f>
        <v>33</v>
      </c>
      <c r="F19" s="98">
        <f>SUM(F16:F17)</f>
        <v>33</v>
      </c>
      <c r="G19" s="98">
        <f>SUM(G16:G17)</f>
        <v>10</v>
      </c>
      <c r="H19" s="99">
        <f>G19/$F19</f>
        <v>0.30303030303030304</v>
      </c>
      <c r="I19" s="98">
        <f>SUM(I16:I17)</f>
        <v>21</v>
      </c>
      <c r="J19" s="99">
        <f>I19/$F19</f>
        <v>0.6363636363636364</v>
      </c>
      <c r="K19" s="98">
        <f>SUM(K16:K17)</f>
        <v>2</v>
      </c>
      <c r="L19" s="99">
        <f>K19/$F19</f>
        <v>0.06060606060606061</v>
      </c>
      <c r="M19" s="115">
        <f>SUM(M16:M17)</f>
        <v>8</v>
      </c>
      <c r="N19" s="116">
        <f>M19/$F19</f>
        <v>0.24242424242424243</v>
      </c>
      <c r="O19" s="12">
        <f>SUM(O15:O17)</f>
        <v>0</v>
      </c>
      <c r="P19" s="99"/>
      <c r="Q19" s="12">
        <f>SUM(Q15:Q17)</f>
        <v>0</v>
      </c>
      <c r="R19" s="99">
        <f>Q19/F19</f>
        <v>0</v>
      </c>
      <c r="S19" s="12">
        <f>SUM(S15:S17)</f>
        <v>0</v>
      </c>
      <c r="T19" s="99"/>
      <c r="U19" s="12">
        <f>SUM(U15:U17)</f>
        <v>0</v>
      </c>
      <c r="V19" s="100"/>
    </row>
    <row r="20" spans="1:22" s="111" customFormat="1" ht="21" customHeight="1" thickBot="1">
      <c r="A20" s="260" t="s">
        <v>73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2"/>
    </row>
    <row r="21" spans="1:22" s="86" customFormat="1" ht="66" customHeight="1" thickBot="1">
      <c r="A21" s="196">
        <v>123</v>
      </c>
      <c r="B21" s="76" t="s">
        <v>61</v>
      </c>
      <c r="C21" s="88" t="s">
        <v>35</v>
      </c>
      <c r="D21" s="89" t="s">
        <v>27</v>
      </c>
      <c r="E21" s="90">
        <v>8</v>
      </c>
      <c r="F21" s="91">
        <v>8</v>
      </c>
      <c r="G21" s="90">
        <v>7</v>
      </c>
      <c r="H21" s="92">
        <f>G21/$F21</f>
        <v>0.875</v>
      </c>
      <c r="I21" s="90">
        <v>1</v>
      </c>
      <c r="J21" s="92">
        <f>I21/$F21</f>
        <v>0.125</v>
      </c>
      <c r="K21" s="90"/>
      <c r="L21" s="92">
        <f>K21/$F21</f>
        <v>0</v>
      </c>
      <c r="M21" s="93"/>
      <c r="N21" s="92">
        <f>M21/$F21</f>
        <v>0</v>
      </c>
      <c r="O21" s="94">
        <v>7</v>
      </c>
      <c r="P21" s="92">
        <f>O21/F21</f>
        <v>0.875</v>
      </c>
      <c r="Q21" s="96"/>
      <c r="R21" s="92">
        <f>Q21/F21</f>
        <v>0</v>
      </c>
      <c r="S21" s="96">
        <v>8</v>
      </c>
      <c r="T21" s="92">
        <f>S21/F21</f>
        <v>1</v>
      </c>
      <c r="U21" s="94"/>
      <c r="V21" s="110">
        <f>U21/F21</f>
        <v>0</v>
      </c>
    </row>
    <row r="22" spans="1:22" s="86" customFormat="1" ht="66.75" customHeight="1" thickBot="1">
      <c r="A22" s="198"/>
      <c r="B22" s="87" t="s">
        <v>62</v>
      </c>
      <c r="C22" s="88" t="s">
        <v>13</v>
      </c>
      <c r="D22" s="89" t="s">
        <v>27</v>
      </c>
      <c r="E22" s="90">
        <v>11</v>
      </c>
      <c r="F22" s="91">
        <v>11</v>
      </c>
      <c r="G22" s="90">
        <v>7</v>
      </c>
      <c r="H22" s="92">
        <f>G22/$F22</f>
        <v>0.6363636363636364</v>
      </c>
      <c r="I22" s="90">
        <v>2</v>
      </c>
      <c r="J22" s="92">
        <f>I22/$F22</f>
        <v>0.18181818181818182</v>
      </c>
      <c r="K22" s="90">
        <v>2</v>
      </c>
      <c r="L22" s="92">
        <f>K22/$F22</f>
        <v>0.18181818181818182</v>
      </c>
      <c r="M22" s="93"/>
      <c r="N22" s="92"/>
      <c r="O22" s="94">
        <v>7</v>
      </c>
      <c r="P22" s="92">
        <f>O22/F22</f>
        <v>0.6363636363636364</v>
      </c>
      <c r="Q22" s="96"/>
      <c r="R22" s="92">
        <f>Q22/F22</f>
        <v>0</v>
      </c>
      <c r="S22" s="96">
        <v>11</v>
      </c>
      <c r="T22" s="92">
        <f>S22/F22</f>
        <v>1</v>
      </c>
      <c r="U22" s="94"/>
      <c r="V22" s="110">
        <f>U22/F22</f>
        <v>0</v>
      </c>
    </row>
    <row r="23" spans="1:22" s="86" customFormat="1" ht="66.75" customHeight="1" thickBot="1">
      <c r="A23" s="109">
        <v>121</v>
      </c>
      <c r="B23" s="87" t="s">
        <v>63</v>
      </c>
      <c r="C23" s="88" t="s">
        <v>35</v>
      </c>
      <c r="D23" s="89" t="s">
        <v>27</v>
      </c>
      <c r="E23" s="90">
        <v>11</v>
      </c>
      <c r="F23" s="91">
        <v>11</v>
      </c>
      <c r="G23" s="90">
        <v>9</v>
      </c>
      <c r="H23" s="92">
        <f>G23/$F23</f>
        <v>0.8181818181818182</v>
      </c>
      <c r="I23" s="90">
        <v>0</v>
      </c>
      <c r="J23" s="92">
        <f>I23/$F23</f>
        <v>0</v>
      </c>
      <c r="K23" s="90">
        <v>2</v>
      </c>
      <c r="L23" s="92">
        <f>K23/$F23</f>
        <v>0.18181818181818182</v>
      </c>
      <c r="M23" s="93">
        <v>7</v>
      </c>
      <c r="N23" s="92">
        <f>M23/$F23</f>
        <v>0.6363636363636364</v>
      </c>
      <c r="O23" s="94">
        <v>2</v>
      </c>
      <c r="P23" s="92">
        <f>O23/F23</f>
        <v>0.18181818181818182</v>
      </c>
      <c r="Q23" s="94">
        <v>10</v>
      </c>
      <c r="R23" s="92">
        <f>Q23/F23</f>
        <v>0.9090909090909091</v>
      </c>
      <c r="S23" s="94">
        <v>11</v>
      </c>
      <c r="T23" s="92">
        <f>S23/F23</f>
        <v>1</v>
      </c>
      <c r="U23" s="94">
        <v>10</v>
      </c>
      <c r="V23" s="110">
        <f>U23/F23</f>
        <v>0.9090909090909091</v>
      </c>
    </row>
    <row r="24" spans="1:22" s="86" customFormat="1" ht="15" customHeight="1" thickBot="1">
      <c r="A24" s="196" t="s">
        <v>52</v>
      </c>
      <c r="B24" s="197"/>
      <c r="C24" s="258" t="s">
        <v>35</v>
      </c>
      <c r="D24" s="259"/>
      <c r="E24" s="98">
        <f>SUM(E21+E23)</f>
        <v>19</v>
      </c>
      <c r="F24" s="98">
        <f>SUM(F21+F23)</f>
        <v>19</v>
      </c>
      <c r="G24" s="98">
        <f>SUM(G21+G23)</f>
        <v>16</v>
      </c>
      <c r="H24" s="99">
        <f>G24/$F24</f>
        <v>0.8421052631578947</v>
      </c>
      <c r="I24" s="98">
        <f>SUM(I21+I23)</f>
        <v>1</v>
      </c>
      <c r="J24" s="99">
        <f>I24/$F24</f>
        <v>0.05263157894736842</v>
      </c>
      <c r="K24" s="98">
        <f>SUM(K21+K23)</f>
        <v>2</v>
      </c>
      <c r="L24" s="99">
        <f>K24/$F24</f>
        <v>0.10526315789473684</v>
      </c>
      <c r="M24" s="98">
        <f>SUM(M21+M23)</f>
        <v>7</v>
      </c>
      <c r="N24" s="99">
        <f>M24/$F24</f>
        <v>0.3684210526315789</v>
      </c>
      <c r="O24" s="12">
        <f>SUM(O21+O23)</f>
        <v>9</v>
      </c>
      <c r="P24" s="99">
        <f>O24/F24</f>
        <v>0.47368421052631576</v>
      </c>
      <c r="Q24" s="12">
        <f>SUM(Q21+Q23)</f>
        <v>10</v>
      </c>
      <c r="R24" s="99">
        <f>Q24/F24</f>
        <v>0.5263157894736842</v>
      </c>
      <c r="S24" s="12">
        <f>SUM(S21+S23)</f>
        <v>19</v>
      </c>
      <c r="T24" s="99">
        <f>S24/F24</f>
        <v>1</v>
      </c>
      <c r="U24" s="12">
        <f>SUM(U21+U23)</f>
        <v>10</v>
      </c>
      <c r="V24" s="100">
        <f>U24/F24</f>
        <v>0.5263157894736842</v>
      </c>
    </row>
    <row r="25" spans="1:22" s="86" customFormat="1" ht="18" customHeight="1" thickBot="1">
      <c r="A25" s="198"/>
      <c r="B25" s="199"/>
      <c r="C25" s="258" t="s">
        <v>13</v>
      </c>
      <c r="D25" s="259"/>
      <c r="E25" s="98">
        <f>SUM(E22)</f>
        <v>11</v>
      </c>
      <c r="F25" s="98">
        <f>SUM(F22)</f>
        <v>11</v>
      </c>
      <c r="G25" s="98">
        <f>SUM(G22)</f>
        <v>7</v>
      </c>
      <c r="H25" s="99">
        <f>G25/$F25</f>
        <v>0.6363636363636364</v>
      </c>
      <c r="I25" s="98">
        <f>SUM(I22)</f>
        <v>2</v>
      </c>
      <c r="J25" s="99">
        <f>I25/$F25</f>
        <v>0.18181818181818182</v>
      </c>
      <c r="K25" s="98">
        <f>SUM(K22)</f>
        <v>2</v>
      </c>
      <c r="L25" s="99">
        <f>K25/$F25</f>
        <v>0.18181818181818182</v>
      </c>
      <c r="M25" s="98">
        <f>SUM(M22)</f>
        <v>0</v>
      </c>
      <c r="N25" s="99">
        <f>M25/$F25</f>
        <v>0</v>
      </c>
      <c r="O25" s="12">
        <f>SUM(O22)</f>
        <v>7</v>
      </c>
      <c r="P25" s="99">
        <f>O25/F25</f>
        <v>0.6363636363636364</v>
      </c>
      <c r="Q25" s="12">
        <f>SUM(Q22)</f>
        <v>0</v>
      </c>
      <c r="R25" s="99">
        <f>Q25/F25</f>
        <v>0</v>
      </c>
      <c r="S25" s="12">
        <f>SUM(S22)</f>
        <v>11</v>
      </c>
      <c r="T25" s="99">
        <f>S25/F25</f>
        <v>1</v>
      </c>
      <c r="U25" s="12">
        <f>SUM(U22)</f>
        <v>0</v>
      </c>
      <c r="V25" s="100">
        <f>U25/F25</f>
        <v>0</v>
      </c>
    </row>
    <row r="26" spans="1:22" s="72" customFormat="1" ht="18" customHeight="1" thickBot="1">
      <c r="A26" s="260" t="s">
        <v>74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2"/>
    </row>
    <row r="27" spans="1:22" s="86" customFormat="1" ht="63" customHeight="1" thickBot="1">
      <c r="A27" s="102">
        <v>274</v>
      </c>
      <c r="B27" s="101" t="s">
        <v>64</v>
      </c>
      <c r="C27" s="103" t="s">
        <v>35</v>
      </c>
      <c r="D27" s="101" t="s">
        <v>27</v>
      </c>
      <c r="E27" s="104">
        <v>11</v>
      </c>
      <c r="F27" s="105">
        <v>11</v>
      </c>
      <c r="G27" s="104">
        <v>6</v>
      </c>
      <c r="H27" s="82">
        <f aca="true" t="shared" si="0" ref="H27:H34">G27/$F27</f>
        <v>0.5454545454545454</v>
      </c>
      <c r="I27" s="104">
        <v>3</v>
      </c>
      <c r="J27" s="82">
        <f aca="true" t="shared" si="1" ref="J27:J34">I27/$F27</f>
        <v>0.2727272727272727</v>
      </c>
      <c r="K27" s="104">
        <v>2</v>
      </c>
      <c r="L27" s="82">
        <f aca="true" t="shared" si="2" ref="L27:L34">K27/$F27</f>
        <v>0.18181818181818182</v>
      </c>
      <c r="M27" s="106">
        <v>4</v>
      </c>
      <c r="N27" s="82">
        <f aca="true" t="shared" si="3" ref="N27:N34">M27/$F27</f>
        <v>0.36363636363636365</v>
      </c>
      <c r="O27" s="107"/>
      <c r="P27" s="99">
        <f aca="true" t="shared" si="4" ref="P27:P34">O27/F27</f>
        <v>0</v>
      </c>
      <c r="Q27" s="108"/>
      <c r="R27" s="99">
        <f aca="true" t="shared" si="5" ref="R27:R34">Q27/F27</f>
        <v>0</v>
      </c>
      <c r="S27" s="108"/>
      <c r="T27" s="99">
        <f aca="true" t="shared" si="6" ref="T27:T34">S27/F27</f>
        <v>0</v>
      </c>
      <c r="U27" s="107"/>
      <c r="V27" s="100">
        <f aca="true" t="shared" si="7" ref="V27:V34">U27/F27</f>
        <v>0</v>
      </c>
    </row>
    <row r="28" spans="1:22" s="86" customFormat="1" ht="63" customHeight="1" thickBot="1">
      <c r="A28" s="102">
        <v>274</v>
      </c>
      <c r="B28" s="101" t="s">
        <v>77</v>
      </c>
      <c r="C28" s="103" t="s">
        <v>13</v>
      </c>
      <c r="D28" s="101" t="s">
        <v>27</v>
      </c>
      <c r="E28" s="104">
        <v>6</v>
      </c>
      <c r="F28" s="105">
        <v>6</v>
      </c>
      <c r="G28" s="104">
        <v>3</v>
      </c>
      <c r="H28" s="82">
        <f>G28/$F28</f>
        <v>0.5</v>
      </c>
      <c r="I28" s="104">
        <v>1</v>
      </c>
      <c r="J28" s="82">
        <f>I28/$F28</f>
        <v>0.16666666666666666</v>
      </c>
      <c r="K28" s="104">
        <v>2</v>
      </c>
      <c r="L28" s="82">
        <f>K28/$F28</f>
        <v>0.3333333333333333</v>
      </c>
      <c r="M28" s="106"/>
      <c r="N28" s="82">
        <f>M28/$F28</f>
        <v>0</v>
      </c>
      <c r="O28" s="107"/>
      <c r="P28" s="99">
        <f>O28/F28</f>
        <v>0</v>
      </c>
      <c r="Q28" s="108"/>
      <c r="R28" s="99">
        <f>Q28/F28</f>
        <v>0</v>
      </c>
      <c r="S28" s="108"/>
      <c r="T28" s="99">
        <f>S28/F28</f>
        <v>0</v>
      </c>
      <c r="U28" s="107"/>
      <c r="V28" s="100">
        <f>U28/F28</f>
        <v>0</v>
      </c>
    </row>
    <row r="29" spans="1:22" s="86" customFormat="1" ht="65.25" customHeight="1" thickBot="1">
      <c r="A29" s="102">
        <v>131</v>
      </c>
      <c r="B29" s="101" t="s">
        <v>53</v>
      </c>
      <c r="C29" s="103" t="s">
        <v>35</v>
      </c>
      <c r="D29" s="101" t="s">
        <v>27</v>
      </c>
      <c r="E29" s="104">
        <v>1</v>
      </c>
      <c r="F29" s="105">
        <v>1</v>
      </c>
      <c r="G29" s="104"/>
      <c r="H29" s="82">
        <f t="shared" si="0"/>
        <v>0</v>
      </c>
      <c r="I29" s="104"/>
      <c r="J29" s="82">
        <f t="shared" si="1"/>
        <v>0</v>
      </c>
      <c r="K29" s="104">
        <v>1</v>
      </c>
      <c r="L29" s="82">
        <f t="shared" si="2"/>
        <v>1</v>
      </c>
      <c r="M29" s="106"/>
      <c r="N29" s="82">
        <f t="shared" si="3"/>
        <v>0</v>
      </c>
      <c r="O29" s="107"/>
      <c r="P29" s="82">
        <f t="shared" si="4"/>
        <v>0</v>
      </c>
      <c r="Q29" s="108">
        <v>1</v>
      </c>
      <c r="R29" s="82">
        <f t="shared" si="5"/>
        <v>1</v>
      </c>
      <c r="S29" s="108"/>
      <c r="T29" s="82">
        <f t="shared" si="6"/>
        <v>0</v>
      </c>
      <c r="U29" s="107">
        <v>1</v>
      </c>
      <c r="V29" s="120">
        <f t="shared" si="7"/>
        <v>1</v>
      </c>
    </row>
    <row r="30" spans="1:22" s="86" customFormat="1" ht="65.25" customHeight="1" thickBot="1">
      <c r="A30" s="102">
        <v>192</v>
      </c>
      <c r="B30" s="101" t="s">
        <v>65</v>
      </c>
      <c r="C30" s="103" t="s">
        <v>35</v>
      </c>
      <c r="D30" s="101" t="s">
        <v>27</v>
      </c>
      <c r="E30" s="104">
        <v>13</v>
      </c>
      <c r="F30" s="105">
        <v>13</v>
      </c>
      <c r="G30" s="104">
        <v>9</v>
      </c>
      <c r="H30" s="82">
        <f>G30/$F30</f>
        <v>0.6923076923076923</v>
      </c>
      <c r="I30" s="104">
        <v>2</v>
      </c>
      <c r="J30" s="82">
        <f>I30/$F30</f>
        <v>0.15384615384615385</v>
      </c>
      <c r="K30" s="104">
        <v>2</v>
      </c>
      <c r="L30" s="82">
        <f>K30/$F30</f>
        <v>0.15384615384615385</v>
      </c>
      <c r="M30" s="106">
        <v>1</v>
      </c>
      <c r="N30" s="82">
        <f>M30/$F30</f>
        <v>0.07692307692307693</v>
      </c>
      <c r="O30" s="107">
        <v>1</v>
      </c>
      <c r="P30" s="82">
        <f>O30/F30</f>
        <v>0.07692307692307693</v>
      </c>
      <c r="Q30" s="108">
        <v>6</v>
      </c>
      <c r="R30" s="82">
        <f>Q30/F30</f>
        <v>0.46153846153846156</v>
      </c>
      <c r="S30" s="108">
        <v>12</v>
      </c>
      <c r="T30" s="82">
        <f>S30/F30</f>
        <v>0.9230769230769231</v>
      </c>
      <c r="U30" s="107">
        <v>6</v>
      </c>
      <c r="V30" s="120">
        <f>U30/F30</f>
        <v>0.46153846153846156</v>
      </c>
    </row>
    <row r="31" spans="1:22" s="86" customFormat="1" ht="65.25" customHeight="1" thickBot="1">
      <c r="A31" s="102">
        <v>192</v>
      </c>
      <c r="B31" s="101" t="s">
        <v>65</v>
      </c>
      <c r="C31" s="103" t="s">
        <v>35</v>
      </c>
      <c r="D31" s="101" t="s">
        <v>27</v>
      </c>
      <c r="E31" s="104">
        <v>1</v>
      </c>
      <c r="F31" s="105">
        <v>1</v>
      </c>
      <c r="G31" s="104"/>
      <c r="H31" s="82">
        <f t="shared" si="0"/>
        <v>0</v>
      </c>
      <c r="I31" s="104">
        <v>1</v>
      </c>
      <c r="J31" s="82">
        <f t="shared" si="1"/>
        <v>1</v>
      </c>
      <c r="K31" s="104"/>
      <c r="L31" s="82">
        <f t="shared" si="2"/>
        <v>0</v>
      </c>
      <c r="M31" s="106"/>
      <c r="N31" s="82">
        <f t="shared" si="3"/>
        <v>0</v>
      </c>
      <c r="O31" s="107"/>
      <c r="P31" s="99">
        <f t="shared" si="4"/>
        <v>0</v>
      </c>
      <c r="Q31" s="108">
        <v>1</v>
      </c>
      <c r="R31" s="82">
        <f t="shared" si="5"/>
        <v>1</v>
      </c>
      <c r="S31" s="108">
        <v>1</v>
      </c>
      <c r="T31" s="82">
        <f t="shared" si="6"/>
        <v>1</v>
      </c>
      <c r="U31" s="107">
        <v>1</v>
      </c>
      <c r="V31" s="120">
        <f t="shared" si="7"/>
        <v>1</v>
      </c>
    </row>
    <row r="32" spans="1:22" s="86" customFormat="1" ht="54" customHeight="1" thickBot="1">
      <c r="A32" s="102">
        <v>131</v>
      </c>
      <c r="B32" s="101" t="s">
        <v>54</v>
      </c>
      <c r="C32" s="103" t="s">
        <v>35</v>
      </c>
      <c r="D32" s="101" t="s">
        <v>27</v>
      </c>
      <c r="E32" s="104">
        <v>4</v>
      </c>
      <c r="F32" s="105">
        <v>2</v>
      </c>
      <c r="G32" s="104">
        <v>2</v>
      </c>
      <c r="H32" s="82">
        <f t="shared" si="0"/>
        <v>1</v>
      </c>
      <c r="I32" s="104"/>
      <c r="J32" s="82">
        <f t="shared" si="1"/>
        <v>0</v>
      </c>
      <c r="K32" s="104"/>
      <c r="L32" s="82">
        <f t="shared" si="2"/>
        <v>0</v>
      </c>
      <c r="M32" s="106"/>
      <c r="N32" s="82">
        <f t="shared" si="3"/>
        <v>0</v>
      </c>
      <c r="O32" s="107"/>
      <c r="P32" s="82">
        <f t="shared" si="4"/>
        <v>0</v>
      </c>
      <c r="Q32" s="108"/>
      <c r="R32" s="82">
        <f t="shared" si="5"/>
        <v>0</v>
      </c>
      <c r="S32" s="108">
        <v>2</v>
      </c>
      <c r="T32" s="82">
        <f t="shared" si="6"/>
        <v>1</v>
      </c>
      <c r="U32" s="107"/>
      <c r="V32" s="120">
        <f t="shared" si="7"/>
        <v>0</v>
      </c>
    </row>
    <row r="33" spans="1:22" s="86" customFormat="1" ht="21" customHeight="1" thickBot="1">
      <c r="A33" s="196" t="s">
        <v>52</v>
      </c>
      <c r="B33" s="197"/>
      <c r="C33" s="258" t="s">
        <v>35</v>
      </c>
      <c r="D33" s="259"/>
      <c r="E33" s="98">
        <f>SUM(E27+E29+E30+E31+E32)</f>
        <v>30</v>
      </c>
      <c r="F33" s="98">
        <f>SUM(F27+F29+F30+F31+F32)</f>
        <v>28</v>
      </c>
      <c r="G33" s="98">
        <f>SUM(G27+G29+G30+G31+G32)</f>
        <v>17</v>
      </c>
      <c r="H33" s="99">
        <f t="shared" si="0"/>
        <v>0.6071428571428571</v>
      </c>
      <c r="I33" s="98">
        <f>SUM(I27+I29+I30+I31+I32)</f>
        <v>6</v>
      </c>
      <c r="J33" s="99">
        <f t="shared" si="1"/>
        <v>0.21428571428571427</v>
      </c>
      <c r="K33" s="98">
        <f>SUM(K27+K29+K30+K31+K32)</f>
        <v>5</v>
      </c>
      <c r="L33" s="99">
        <f t="shared" si="2"/>
        <v>0.17857142857142858</v>
      </c>
      <c r="M33" s="59">
        <f>SUM(M27+M29+M30+M31+M32)</f>
        <v>5</v>
      </c>
      <c r="N33" s="99">
        <f t="shared" si="3"/>
        <v>0.17857142857142858</v>
      </c>
      <c r="O33" s="12">
        <f>SUM(O27+O29+O30+O31+O32)</f>
        <v>1</v>
      </c>
      <c r="P33" s="99">
        <f t="shared" si="4"/>
        <v>0.03571428571428571</v>
      </c>
      <c r="Q33" s="134">
        <f>SUM(Q27+Q29+Q30+Q31+Q32)</f>
        <v>8</v>
      </c>
      <c r="R33" s="99">
        <f t="shared" si="5"/>
        <v>0.2857142857142857</v>
      </c>
      <c r="S33" s="134">
        <f>SUM(S27+S29+S30+S31+S32)</f>
        <v>15</v>
      </c>
      <c r="T33" s="99">
        <f t="shared" si="6"/>
        <v>0.5357142857142857</v>
      </c>
      <c r="U33" s="12">
        <f>SUM(U27+U29+U30+U31+U32)</f>
        <v>8</v>
      </c>
      <c r="V33" s="100">
        <f t="shared" si="7"/>
        <v>0.2857142857142857</v>
      </c>
    </row>
    <row r="34" spans="1:22" s="86" customFormat="1" ht="19.5" customHeight="1" thickBot="1">
      <c r="A34" s="198"/>
      <c r="B34" s="199"/>
      <c r="C34" s="258" t="s">
        <v>13</v>
      </c>
      <c r="D34" s="259"/>
      <c r="E34" s="98">
        <f>SUM(E28)</f>
        <v>6</v>
      </c>
      <c r="F34" s="98">
        <f>SUM(F28)</f>
        <v>6</v>
      </c>
      <c r="G34" s="98">
        <f>SUM(G28)</f>
        <v>3</v>
      </c>
      <c r="H34" s="99">
        <f t="shared" si="0"/>
        <v>0.5</v>
      </c>
      <c r="I34" s="98">
        <f>SUM(I28)</f>
        <v>1</v>
      </c>
      <c r="J34" s="99">
        <f t="shared" si="1"/>
        <v>0.16666666666666666</v>
      </c>
      <c r="K34" s="98">
        <f>SUM(K28)</f>
        <v>2</v>
      </c>
      <c r="L34" s="99">
        <f t="shared" si="2"/>
        <v>0.3333333333333333</v>
      </c>
      <c r="M34" s="59">
        <f>SUM(M28)</f>
        <v>0</v>
      </c>
      <c r="N34" s="99">
        <f t="shared" si="3"/>
        <v>0</v>
      </c>
      <c r="O34" s="12">
        <f>SUM(O28)</f>
        <v>0</v>
      </c>
      <c r="P34" s="99">
        <f t="shared" si="4"/>
        <v>0</v>
      </c>
      <c r="Q34" s="134">
        <f>SUM(Q28)</f>
        <v>0</v>
      </c>
      <c r="R34" s="99">
        <f t="shared" si="5"/>
        <v>0</v>
      </c>
      <c r="S34" s="134">
        <f>SUM(S28)</f>
        <v>0</v>
      </c>
      <c r="T34" s="99">
        <f t="shared" si="6"/>
        <v>0</v>
      </c>
      <c r="U34" s="12">
        <f>SUM(U28)</f>
        <v>0</v>
      </c>
      <c r="V34" s="100">
        <f t="shared" si="7"/>
        <v>0</v>
      </c>
    </row>
    <row r="35" spans="1:22" s="86" customFormat="1" ht="18.75" customHeight="1" thickBot="1">
      <c r="A35" s="260" t="s">
        <v>56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2"/>
    </row>
    <row r="36" spans="1:22" s="86" customFormat="1" ht="39.75" customHeight="1" thickBot="1">
      <c r="A36" s="75" t="s">
        <v>68</v>
      </c>
      <c r="B36" s="87" t="s">
        <v>67</v>
      </c>
      <c r="C36" s="88" t="s">
        <v>13</v>
      </c>
      <c r="D36" s="89" t="s">
        <v>27</v>
      </c>
      <c r="E36" s="90">
        <v>9</v>
      </c>
      <c r="F36" s="91">
        <v>9</v>
      </c>
      <c r="G36" s="90">
        <v>1</v>
      </c>
      <c r="H36" s="92">
        <f>G36/$F36</f>
        <v>0.1111111111111111</v>
      </c>
      <c r="I36" s="90">
        <v>6</v>
      </c>
      <c r="J36" s="92">
        <f>I36/$F36</f>
        <v>0.6666666666666666</v>
      </c>
      <c r="K36" s="90">
        <v>2</v>
      </c>
      <c r="L36" s="92">
        <f>K36/$F36</f>
        <v>0.2222222222222222</v>
      </c>
      <c r="M36" s="93">
        <v>1</v>
      </c>
      <c r="N36" s="92">
        <f>M36/$F36</f>
        <v>0.1111111111111111</v>
      </c>
      <c r="O36" s="94"/>
      <c r="P36" s="95">
        <f>O36/F36</f>
        <v>0</v>
      </c>
      <c r="Q36" s="96"/>
      <c r="R36" s="95">
        <f>Q36/F36</f>
        <v>0</v>
      </c>
      <c r="S36" s="96"/>
      <c r="T36" s="95">
        <f>S36/F36</f>
        <v>0</v>
      </c>
      <c r="U36" s="94">
        <v>9</v>
      </c>
      <c r="V36" s="110">
        <f>U36/F36</f>
        <v>1</v>
      </c>
    </row>
    <row r="37" spans="1:22" s="86" customFormat="1" ht="68.25" customHeight="1" thickBot="1">
      <c r="A37" s="75" t="s">
        <v>48</v>
      </c>
      <c r="B37" s="87" t="s">
        <v>78</v>
      </c>
      <c r="C37" s="88" t="s">
        <v>13</v>
      </c>
      <c r="D37" s="89" t="s">
        <v>27</v>
      </c>
      <c r="E37" s="90">
        <v>39</v>
      </c>
      <c r="F37" s="91">
        <v>39</v>
      </c>
      <c r="G37" s="90">
        <v>20</v>
      </c>
      <c r="H37" s="92">
        <f>G37/$F37</f>
        <v>0.5128205128205128</v>
      </c>
      <c r="I37" s="90">
        <v>15</v>
      </c>
      <c r="J37" s="92">
        <f>I37/$F37</f>
        <v>0.38461538461538464</v>
      </c>
      <c r="K37" s="90">
        <v>4</v>
      </c>
      <c r="L37" s="92">
        <f>K37/$F37</f>
        <v>0.10256410256410256</v>
      </c>
      <c r="M37" s="93">
        <v>4</v>
      </c>
      <c r="N37" s="92">
        <f>M37/$F37</f>
        <v>0.10256410256410256</v>
      </c>
      <c r="O37" s="94">
        <v>2</v>
      </c>
      <c r="P37" s="92">
        <f>O37/F37</f>
        <v>0.05128205128205128</v>
      </c>
      <c r="Q37" s="96"/>
      <c r="R37" s="95">
        <f>Q37/F37</f>
        <v>0</v>
      </c>
      <c r="S37" s="96"/>
      <c r="T37" s="95">
        <f>S37/F37</f>
        <v>0</v>
      </c>
      <c r="U37" s="94"/>
      <c r="V37" s="97">
        <f>U37/F37</f>
        <v>0</v>
      </c>
    </row>
    <row r="38" spans="1:22" s="86" customFormat="1" ht="15.75" customHeight="1" thickBot="1">
      <c r="A38" s="243" t="s">
        <v>52</v>
      </c>
      <c r="B38" s="195"/>
      <c r="C38" s="258" t="s">
        <v>13</v>
      </c>
      <c r="D38" s="259"/>
      <c r="E38" s="98">
        <f>SUM(E36:E37)</f>
        <v>48</v>
      </c>
      <c r="F38" s="98">
        <f>SUM(F36:F37)</f>
        <v>48</v>
      </c>
      <c r="G38" s="98">
        <f>SUM(G36:G37)</f>
        <v>21</v>
      </c>
      <c r="H38" s="99">
        <f>G38/$F38</f>
        <v>0.4375</v>
      </c>
      <c r="I38" s="98">
        <f>SUM(I36:I37)</f>
        <v>21</v>
      </c>
      <c r="J38" s="99">
        <f>I38/$F38</f>
        <v>0.4375</v>
      </c>
      <c r="K38" s="59">
        <f>SUM(K36:K37)</f>
        <v>6</v>
      </c>
      <c r="L38" s="99">
        <f>K38/$F38</f>
        <v>0.125</v>
      </c>
      <c r="M38" s="98">
        <f>SUM(M36:M37)</f>
        <v>5</v>
      </c>
      <c r="N38" s="99">
        <f>M38/$F38</f>
        <v>0.10416666666666667</v>
      </c>
      <c r="O38" s="12">
        <f>SUM(O36:O37)</f>
        <v>2</v>
      </c>
      <c r="P38" s="99">
        <f>O38/F38</f>
        <v>0.041666666666666664</v>
      </c>
      <c r="Q38" s="12">
        <f>SUM(Q36:Q37)</f>
        <v>0</v>
      </c>
      <c r="R38" s="99">
        <f>Q38/F38</f>
        <v>0</v>
      </c>
      <c r="S38" s="12">
        <f>SUM(S36:S37)</f>
        <v>0</v>
      </c>
      <c r="T38" s="99">
        <f>S38/F38</f>
        <v>0</v>
      </c>
      <c r="U38" s="12">
        <f>SUM(U36:U37)</f>
        <v>9</v>
      </c>
      <c r="V38" s="100">
        <f>U38/F38</f>
        <v>0.1875</v>
      </c>
    </row>
    <row r="39" spans="1:22" s="111" customFormat="1" ht="20.25" customHeight="1" thickBot="1">
      <c r="A39" s="260" t="s">
        <v>55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2"/>
    </row>
    <row r="40" spans="1:22" ht="81.75" customHeight="1" thickBot="1">
      <c r="A40" s="118" t="s">
        <v>82</v>
      </c>
      <c r="B40" s="119" t="s">
        <v>83</v>
      </c>
      <c r="C40" s="103" t="s">
        <v>13</v>
      </c>
      <c r="D40" s="101" t="s">
        <v>27</v>
      </c>
      <c r="E40" s="104">
        <v>28</v>
      </c>
      <c r="F40" s="105">
        <v>28</v>
      </c>
      <c r="G40" s="104">
        <v>23</v>
      </c>
      <c r="H40" s="82">
        <f>G40/$F40</f>
        <v>0.8214285714285714</v>
      </c>
      <c r="I40" s="104">
        <v>4</v>
      </c>
      <c r="J40" s="82">
        <f>I40/$F40</f>
        <v>0.14285714285714285</v>
      </c>
      <c r="K40" s="104">
        <v>1</v>
      </c>
      <c r="L40" s="82">
        <f>K40/$F40</f>
        <v>0.03571428571428571</v>
      </c>
      <c r="M40" s="106">
        <v>1</v>
      </c>
      <c r="N40" s="82">
        <f>M40/$F40</f>
        <v>0.03571428571428571</v>
      </c>
      <c r="O40" s="107"/>
      <c r="P40" s="99">
        <f>O40/F40</f>
        <v>0</v>
      </c>
      <c r="Q40" s="108"/>
      <c r="R40" s="99">
        <f>Q40/F40</f>
        <v>0</v>
      </c>
      <c r="S40" s="108"/>
      <c r="T40" s="99">
        <f>S40/F40</f>
        <v>0</v>
      </c>
      <c r="U40" s="107"/>
      <c r="V40" s="120">
        <f>U40/F40</f>
        <v>0</v>
      </c>
    </row>
    <row r="41" spans="1:22" s="122" customFormat="1" ht="17.25" customHeight="1" thickBot="1">
      <c r="A41" s="243" t="s">
        <v>52</v>
      </c>
      <c r="B41" s="195"/>
      <c r="C41" s="258" t="s">
        <v>13</v>
      </c>
      <c r="D41" s="259"/>
      <c r="E41" s="121">
        <f>SUM(E40)</f>
        <v>28</v>
      </c>
      <c r="F41" s="121">
        <f>SUM(F40)</f>
        <v>28</v>
      </c>
      <c r="G41" s="121">
        <f>SUM(G40)</f>
        <v>23</v>
      </c>
      <c r="H41" s="99">
        <f>G41/$F41</f>
        <v>0.8214285714285714</v>
      </c>
      <c r="I41" s="12">
        <f>SUM(I40)</f>
        <v>4</v>
      </c>
      <c r="J41" s="99">
        <f>I41/$F41</f>
        <v>0.14285714285714285</v>
      </c>
      <c r="K41" s="12">
        <f>SUM(K40)</f>
        <v>1</v>
      </c>
      <c r="L41" s="99">
        <f>K41/$F41</f>
        <v>0.03571428571428571</v>
      </c>
      <c r="M41" s="12">
        <f>SUM(M40)</f>
        <v>1</v>
      </c>
      <c r="N41" s="99">
        <f>M41/$F41</f>
        <v>0.03571428571428571</v>
      </c>
      <c r="O41" s="12">
        <f>SUM(O40)</f>
        <v>0</v>
      </c>
      <c r="P41" s="99">
        <f>O41/$F41</f>
        <v>0</v>
      </c>
      <c r="Q41" s="12">
        <f>SUM(Q40)</f>
        <v>0</v>
      </c>
      <c r="R41" s="99">
        <f>Q41/$F41</f>
        <v>0</v>
      </c>
      <c r="S41" s="12">
        <f>SUM(S40)</f>
        <v>0</v>
      </c>
      <c r="T41" s="99">
        <f>S41/$F41</f>
        <v>0</v>
      </c>
      <c r="U41" s="12">
        <f>SUM(U40)</f>
        <v>0</v>
      </c>
      <c r="V41" s="100">
        <f>U41/$F41</f>
        <v>0</v>
      </c>
    </row>
    <row r="42" spans="1:22" s="72" customFormat="1" ht="18" customHeight="1" thickBot="1">
      <c r="A42" s="278" t="s">
        <v>29</v>
      </c>
      <c r="B42" s="279"/>
      <c r="C42" s="194" t="s">
        <v>35</v>
      </c>
      <c r="D42" s="195"/>
      <c r="E42" s="98">
        <f>SUM(E18+E24+E33)</f>
        <v>50</v>
      </c>
      <c r="F42" s="98">
        <f>SUM(F18+F24+F33)</f>
        <v>48</v>
      </c>
      <c r="G42" s="98">
        <f>SUM(G18+G24+G33)</f>
        <v>33</v>
      </c>
      <c r="H42" s="99">
        <f>G42/$F42</f>
        <v>0.6875</v>
      </c>
      <c r="I42" s="12">
        <f>SUM(I18+I24+I33)</f>
        <v>8</v>
      </c>
      <c r="J42" s="99">
        <f>I42/$F42</f>
        <v>0.16666666666666666</v>
      </c>
      <c r="K42" s="12">
        <f>SUM(K18+K24+K33)</f>
        <v>7</v>
      </c>
      <c r="L42" s="99">
        <f>K42/$F42</f>
        <v>0.14583333333333334</v>
      </c>
      <c r="M42" s="12">
        <f>SUM(M18+M24+M33)</f>
        <v>12</v>
      </c>
      <c r="N42" s="99">
        <f>M42/$F42</f>
        <v>0.25</v>
      </c>
      <c r="O42" s="12">
        <f>SUM(O18+O24+O33)</f>
        <v>10</v>
      </c>
      <c r="P42" s="99">
        <f>O42/F42</f>
        <v>0.20833333333333334</v>
      </c>
      <c r="Q42" s="12">
        <f>SUM(Q18+Q24+Q33)</f>
        <v>18</v>
      </c>
      <c r="R42" s="99">
        <f>Q42/F42</f>
        <v>0.375</v>
      </c>
      <c r="S42" s="12">
        <f>SUM(S18+S24+S33)</f>
        <v>34</v>
      </c>
      <c r="T42" s="99">
        <f>S42/F42</f>
        <v>0.7083333333333334</v>
      </c>
      <c r="U42" s="12">
        <f>SUM(U18+U24+U33)</f>
        <v>18</v>
      </c>
      <c r="V42" s="100">
        <f>U42/F42</f>
        <v>0.375</v>
      </c>
    </row>
    <row r="43" spans="1:23" s="74" customFormat="1" ht="17.25" customHeight="1" thickBot="1">
      <c r="A43" s="280"/>
      <c r="B43" s="281"/>
      <c r="C43" s="263" t="s">
        <v>13</v>
      </c>
      <c r="D43" s="264"/>
      <c r="E43" s="135">
        <f>SUM(E13+E19+E25+E34+E38+E41)</f>
        <v>196</v>
      </c>
      <c r="F43" s="135">
        <f>SUM(F13+F19+F25+F34+F38+F41)</f>
        <v>196</v>
      </c>
      <c r="G43" s="135">
        <f>SUM(G13+G19+G25+G34+G38+G41)</f>
        <v>88</v>
      </c>
      <c r="H43" s="136">
        <f>G43/$F43</f>
        <v>0.4489795918367347</v>
      </c>
      <c r="I43" s="135">
        <f>SUM(I13+I19+I25+I34+I38+I41)</f>
        <v>88</v>
      </c>
      <c r="J43" s="136">
        <f>I43/$F43</f>
        <v>0.4489795918367347</v>
      </c>
      <c r="K43" s="135">
        <f>SUM(K13+K19+K25+K34+K38+K41)</f>
        <v>20</v>
      </c>
      <c r="L43" s="136">
        <f>K43/$F43</f>
        <v>0.10204081632653061</v>
      </c>
      <c r="M43" s="135">
        <f>SUM(M13+M19+M25+M34+M38+M41)</f>
        <v>25</v>
      </c>
      <c r="N43" s="136">
        <f>M43/$F43</f>
        <v>0.12755102040816327</v>
      </c>
      <c r="O43" s="135">
        <f>SUM(O13+O19+O25+O34+O38+O41)</f>
        <v>9</v>
      </c>
      <c r="P43" s="136">
        <f>O43/F43</f>
        <v>0.04591836734693878</v>
      </c>
      <c r="Q43" s="135">
        <f>SUM(Q13+Q19+Q25+Q34+Q38+Q41)</f>
        <v>0</v>
      </c>
      <c r="R43" s="136">
        <f>Q43/F43</f>
        <v>0</v>
      </c>
      <c r="S43" s="135">
        <f>SUM(S13+S19+S25+S34+S38+S41)</f>
        <v>12</v>
      </c>
      <c r="T43" s="136">
        <f>S43/F43</f>
        <v>0.061224489795918366</v>
      </c>
      <c r="U43" s="135">
        <f>SUM(U13+U19+U25+U34+U38+U41)</f>
        <v>9</v>
      </c>
      <c r="V43" s="137">
        <f>U43/F43</f>
        <v>0.04591836734693878</v>
      </c>
      <c r="W43" s="73"/>
    </row>
    <row r="44" spans="1:23" s="74" customFormat="1" ht="16.5" customHeight="1" thickBot="1">
      <c r="A44" s="282"/>
      <c r="B44" s="283"/>
      <c r="C44" s="263" t="s">
        <v>14</v>
      </c>
      <c r="D44" s="264"/>
      <c r="E44" s="138">
        <f>SUM(E42+E43)</f>
        <v>246</v>
      </c>
      <c r="F44" s="138">
        <f>SUM(F42+F43)</f>
        <v>244</v>
      </c>
      <c r="G44" s="138">
        <f>SUM(G42+G43)</f>
        <v>121</v>
      </c>
      <c r="H44" s="139">
        <f>G44/$F44</f>
        <v>0.4959016393442623</v>
      </c>
      <c r="I44" s="138">
        <f>SUM(I42+I43)</f>
        <v>96</v>
      </c>
      <c r="J44" s="139">
        <f>I44/$F44</f>
        <v>0.39344262295081966</v>
      </c>
      <c r="K44" s="138">
        <f>SUM(K42+K43)</f>
        <v>27</v>
      </c>
      <c r="L44" s="139">
        <f>K44/$F44</f>
        <v>0.11065573770491803</v>
      </c>
      <c r="M44" s="138">
        <f>SUM(M42+M43)</f>
        <v>37</v>
      </c>
      <c r="N44" s="136">
        <f>M44/$F44</f>
        <v>0.15163934426229508</v>
      </c>
      <c r="O44" s="138">
        <f>SUM(O42+O43)</f>
        <v>19</v>
      </c>
      <c r="P44" s="136">
        <f>O44/F44</f>
        <v>0.0778688524590164</v>
      </c>
      <c r="Q44" s="138">
        <f>SUM(Q42+Q43)</f>
        <v>18</v>
      </c>
      <c r="R44" s="136">
        <f>Q44/F44</f>
        <v>0.07377049180327869</v>
      </c>
      <c r="S44" s="138">
        <f>SUM(S42+S43)</f>
        <v>46</v>
      </c>
      <c r="T44" s="136">
        <f>S44/F44</f>
        <v>0.1885245901639344</v>
      </c>
      <c r="U44" s="138">
        <f>SUM(U42+U43)</f>
        <v>27</v>
      </c>
      <c r="V44" s="137">
        <f>U44/F44</f>
        <v>0.11065573770491803</v>
      </c>
      <c r="W44" s="73"/>
    </row>
    <row r="45" spans="1:22" ht="56.25" customHeight="1">
      <c r="A45" s="273" t="s">
        <v>88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</row>
    <row r="46" spans="1:22" ht="56.25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</row>
    <row r="47" spans="1:22" ht="56.25" customHeight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</row>
    <row r="48" spans="1:22" ht="56.2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</row>
    <row r="49" spans="1:22" ht="56.25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</row>
    <row r="51" spans="1:21" s="17" customFormat="1" ht="12.75">
      <c r="A51" s="28"/>
      <c r="C51" s="29"/>
      <c r="D51" s="29"/>
      <c r="O51" s="30"/>
      <c r="Q51" s="30"/>
      <c r="S51" s="30"/>
      <c r="U51" s="30"/>
    </row>
    <row r="52" spans="1:21" s="17" customFormat="1" ht="12.75">
      <c r="A52" s="28"/>
      <c r="C52" s="29"/>
      <c r="D52" s="29"/>
      <c r="O52" s="30"/>
      <c r="Q52" s="30"/>
      <c r="S52" s="30"/>
      <c r="U52" s="30"/>
    </row>
    <row r="53" spans="1:23" s="17" customFormat="1" ht="23.25">
      <c r="A53" s="27"/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31"/>
      <c r="P53" s="18"/>
      <c r="Q53" s="31"/>
      <c r="R53" s="18"/>
      <c r="S53" s="31"/>
      <c r="T53" s="18"/>
      <c r="U53" s="31"/>
      <c r="V53" s="18"/>
      <c r="W53" s="18"/>
    </row>
    <row r="54" spans="1:23" s="17" customFormat="1" ht="26.25">
      <c r="A54" s="27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31"/>
      <c r="P54" s="18"/>
      <c r="Q54" s="31"/>
      <c r="R54" s="18"/>
      <c r="S54" s="31"/>
      <c r="T54" s="18"/>
      <c r="U54" s="31"/>
      <c r="V54" s="18"/>
      <c r="W54" s="18"/>
    </row>
    <row r="55" spans="1:23" s="17" customFormat="1" ht="26.25">
      <c r="A55" s="27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31"/>
      <c r="P55" s="18"/>
      <c r="Q55" s="31"/>
      <c r="R55" s="18"/>
      <c r="S55" s="31"/>
      <c r="T55" s="18"/>
      <c r="U55" s="31"/>
      <c r="V55" s="18"/>
      <c r="W55" s="18"/>
    </row>
    <row r="56" spans="1:23" s="17" customFormat="1" ht="26.25">
      <c r="A56" s="27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31"/>
      <c r="P56" s="18"/>
      <c r="Q56" s="31"/>
      <c r="R56" s="18"/>
      <c r="S56" s="31"/>
      <c r="T56" s="18"/>
      <c r="U56" s="31"/>
      <c r="V56" s="18"/>
      <c r="W56" s="18"/>
    </row>
    <row r="57" spans="1:23" s="17" customFormat="1" ht="12.75" customHeight="1">
      <c r="A57" s="286"/>
      <c r="B57" s="287"/>
      <c r="C57" s="287"/>
      <c r="D57" s="32"/>
      <c r="E57" s="287"/>
      <c r="F57" s="287"/>
      <c r="G57" s="276"/>
      <c r="H57" s="276"/>
      <c r="I57" s="276"/>
      <c r="J57" s="276"/>
      <c r="K57" s="276"/>
      <c r="L57" s="276"/>
      <c r="M57" s="32"/>
      <c r="N57" s="32"/>
      <c r="O57" s="287"/>
      <c r="P57" s="287"/>
      <c r="Q57" s="31"/>
      <c r="R57" s="18"/>
      <c r="S57" s="31"/>
      <c r="T57" s="18"/>
      <c r="U57" s="31"/>
      <c r="V57" s="18"/>
      <c r="W57" s="18"/>
    </row>
    <row r="58" spans="1:23" s="17" customFormat="1" ht="12.75" customHeight="1">
      <c r="A58" s="286"/>
      <c r="B58" s="287"/>
      <c r="C58" s="287"/>
      <c r="D58" s="32"/>
      <c r="E58" s="287"/>
      <c r="F58" s="287"/>
      <c r="G58" s="289"/>
      <c r="H58" s="289"/>
      <c r="I58" s="289"/>
      <c r="J58" s="289"/>
      <c r="K58" s="289"/>
      <c r="L58" s="289"/>
      <c r="M58" s="32"/>
      <c r="N58" s="32"/>
      <c r="O58" s="287"/>
      <c r="P58" s="287"/>
      <c r="Q58" s="31"/>
      <c r="R58" s="18"/>
      <c r="S58" s="31"/>
      <c r="T58" s="18"/>
      <c r="U58" s="31"/>
      <c r="V58" s="18"/>
      <c r="W58" s="18"/>
    </row>
    <row r="59" spans="1:23" s="17" customFormat="1" ht="34.5" customHeight="1">
      <c r="A59" s="286"/>
      <c r="B59" s="287"/>
      <c r="C59" s="287"/>
      <c r="D59" s="32"/>
      <c r="E59" s="287"/>
      <c r="F59" s="287"/>
      <c r="G59" s="289"/>
      <c r="H59" s="289"/>
      <c r="I59" s="289"/>
      <c r="J59" s="289"/>
      <c r="K59" s="289"/>
      <c r="L59" s="289"/>
      <c r="M59" s="32"/>
      <c r="N59" s="32"/>
      <c r="O59" s="287"/>
      <c r="P59" s="287"/>
      <c r="Q59" s="31"/>
      <c r="R59" s="18"/>
      <c r="S59" s="31"/>
      <c r="T59" s="18"/>
      <c r="U59" s="31"/>
      <c r="V59" s="18"/>
      <c r="W59" s="18"/>
    </row>
    <row r="60" spans="1:23" s="17" customFormat="1" ht="12.75">
      <c r="A60" s="286"/>
      <c r="B60" s="287"/>
      <c r="C60" s="287"/>
      <c r="D60" s="32"/>
      <c r="E60" s="287"/>
      <c r="F60" s="287"/>
      <c r="G60" s="20"/>
      <c r="H60" s="20"/>
      <c r="I60" s="20"/>
      <c r="J60" s="20"/>
      <c r="K60" s="20"/>
      <c r="L60" s="20"/>
      <c r="M60" s="20"/>
      <c r="N60" s="20"/>
      <c r="O60" s="26"/>
      <c r="P60" s="20"/>
      <c r="Q60" s="31"/>
      <c r="R60" s="18"/>
      <c r="S60" s="31"/>
      <c r="T60" s="18"/>
      <c r="U60" s="31"/>
      <c r="V60" s="18"/>
      <c r="W60" s="18"/>
    </row>
    <row r="61" spans="1:23" s="17" customFormat="1" ht="12.75">
      <c r="A61" s="2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33"/>
      <c r="P61" s="34"/>
      <c r="Q61" s="31"/>
      <c r="R61" s="18"/>
      <c r="S61" s="31"/>
      <c r="T61" s="18"/>
      <c r="U61" s="31"/>
      <c r="V61" s="18"/>
      <c r="W61" s="18"/>
    </row>
    <row r="62" spans="1:23" s="17" customFormat="1" ht="12.75">
      <c r="A62" s="27"/>
      <c r="B62" s="284"/>
      <c r="C62" s="284"/>
      <c r="D62" s="3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31"/>
      <c r="P62" s="18"/>
      <c r="Q62" s="31"/>
      <c r="R62" s="18"/>
      <c r="S62" s="31"/>
      <c r="T62" s="18"/>
      <c r="U62" s="31"/>
      <c r="V62" s="18"/>
      <c r="W62" s="18"/>
    </row>
    <row r="63" spans="1:23" s="17" customFormat="1" ht="12.75">
      <c r="A63" s="27"/>
      <c r="B63" s="35"/>
      <c r="C63" s="20"/>
      <c r="D63" s="20"/>
      <c r="E63" s="20"/>
      <c r="F63" s="20"/>
      <c r="G63" s="20"/>
      <c r="H63" s="22"/>
      <c r="I63" s="20"/>
      <c r="J63" s="22"/>
      <c r="K63" s="23"/>
      <c r="L63" s="22"/>
      <c r="M63" s="22"/>
      <c r="N63" s="22"/>
      <c r="O63" s="36"/>
      <c r="P63" s="37"/>
      <c r="Q63" s="31"/>
      <c r="R63" s="18"/>
      <c r="S63" s="31"/>
      <c r="T63" s="18"/>
      <c r="U63" s="31"/>
      <c r="V63" s="18"/>
      <c r="W63" s="18"/>
    </row>
    <row r="64" spans="1:23" s="17" customFormat="1" ht="12.75">
      <c r="A64" s="27"/>
      <c r="B64" s="35"/>
      <c r="C64" s="20"/>
      <c r="D64" s="20"/>
      <c r="E64" s="20"/>
      <c r="F64" s="20"/>
      <c r="G64" s="20"/>
      <c r="H64" s="22"/>
      <c r="I64" s="20"/>
      <c r="J64" s="22"/>
      <c r="K64" s="20"/>
      <c r="L64" s="22"/>
      <c r="M64" s="22"/>
      <c r="N64" s="22"/>
      <c r="O64" s="36"/>
      <c r="P64" s="37"/>
      <c r="Q64" s="31"/>
      <c r="R64" s="18"/>
      <c r="S64" s="31"/>
      <c r="T64" s="18"/>
      <c r="U64" s="31"/>
      <c r="V64" s="18"/>
      <c r="W64" s="18"/>
    </row>
    <row r="65" spans="1:23" s="17" customFormat="1" ht="12.75">
      <c r="A65" s="27"/>
      <c r="B65" s="35"/>
      <c r="C65" s="20"/>
      <c r="D65" s="20"/>
      <c r="E65" s="20"/>
      <c r="F65" s="20"/>
      <c r="G65" s="20"/>
      <c r="H65" s="22"/>
      <c r="I65" s="20"/>
      <c r="J65" s="22"/>
      <c r="K65" s="20"/>
      <c r="L65" s="22"/>
      <c r="M65" s="22"/>
      <c r="N65" s="22"/>
      <c r="O65" s="36"/>
      <c r="P65" s="37"/>
      <c r="Q65" s="31"/>
      <c r="R65" s="18"/>
      <c r="S65" s="31"/>
      <c r="T65" s="18"/>
      <c r="U65" s="31"/>
      <c r="V65" s="18"/>
      <c r="W65" s="18"/>
    </row>
    <row r="66" spans="1:23" s="17" customFormat="1" ht="12.75">
      <c r="A66" s="27"/>
      <c r="B66" s="284"/>
      <c r="C66" s="284"/>
      <c r="D66" s="35"/>
      <c r="E66" s="18"/>
      <c r="F66" s="18"/>
      <c r="G66" s="18"/>
      <c r="H66" s="22"/>
      <c r="I66" s="18"/>
      <c r="J66" s="22"/>
      <c r="K66" s="18"/>
      <c r="L66" s="18"/>
      <c r="M66" s="18"/>
      <c r="N66" s="18"/>
      <c r="O66" s="36"/>
      <c r="P66" s="37"/>
      <c r="Q66" s="31"/>
      <c r="R66" s="18"/>
      <c r="S66" s="31"/>
      <c r="T66" s="18"/>
      <c r="U66" s="31"/>
      <c r="V66" s="18"/>
      <c r="W66" s="18"/>
    </row>
    <row r="67" spans="1:23" s="17" customFormat="1" ht="12.75">
      <c r="A67" s="27"/>
      <c r="B67" s="35"/>
      <c r="C67" s="20"/>
      <c r="D67" s="20"/>
      <c r="E67" s="20"/>
      <c r="F67" s="20"/>
      <c r="G67" s="20"/>
      <c r="H67" s="22"/>
      <c r="I67" s="20"/>
      <c r="J67" s="22"/>
      <c r="K67" s="20"/>
      <c r="L67" s="22"/>
      <c r="M67" s="22"/>
      <c r="N67" s="22"/>
      <c r="O67" s="36"/>
      <c r="P67" s="37"/>
      <c r="Q67" s="31"/>
      <c r="R67" s="18"/>
      <c r="S67" s="31"/>
      <c r="T67" s="18"/>
      <c r="U67" s="31"/>
      <c r="V67" s="18"/>
      <c r="W67" s="18"/>
    </row>
    <row r="68" spans="1:23" s="17" customFormat="1" ht="12.75">
      <c r="A68" s="27"/>
      <c r="B68" s="35"/>
      <c r="C68" s="20"/>
      <c r="D68" s="20"/>
      <c r="E68" s="20"/>
      <c r="F68" s="20"/>
      <c r="G68" s="20"/>
      <c r="H68" s="22"/>
      <c r="I68" s="20"/>
      <c r="J68" s="22"/>
      <c r="K68" s="20"/>
      <c r="L68" s="22"/>
      <c r="M68" s="22"/>
      <c r="N68" s="22"/>
      <c r="O68" s="36"/>
      <c r="P68" s="38"/>
      <c r="Q68" s="31"/>
      <c r="R68" s="18"/>
      <c r="S68" s="31"/>
      <c r="T68" s="18"/>
      <c r="U68" s="31"/>
      <c r="V68" s="18"/>
      <c r="W68" s="18"/>
    </row>
    <row r="69" spans="1:23" s="17" customFormat="1" ht="12.75">
      <c r="A69" s="27"/>
      <c r="B69" s="35"/>
      <c r="C69" s="20"/>
      <c r="D69" s="20"/>
      <c r="E69" s="20"/>
      <c r="F69" s="20"/>
      <c r="G69" s="20"/>
      <c r="H69" s="22"/>
      <c r="I69" s="20"/>
      <c r="J69" s="22"/>
      <c r="K69" s="20"/>
      <c r="L69" s="22"/>
      <c r="M69" s="22"/>
      <c r="N69" s="22"/>
      <c r="O69" s="36"/>
      <c r="P69" s="37"/>
      <c r="Q69" s="31"/>
      <c r="R69" s="18"/>
      <c r="S69" s="31"/>
      <c r="T69" s="18"/>
      <c r="U69" s="31"/>
      <c r="V69" s="18"/>
      <c r="W69" s="18"/>
    </row>
    <row r="70" spans="1:23" s="17" customFormat="1" ht="12.75">
      <c r="A70" s="27"/>
      <c r="B70" s="35"/>
      <c r="C70" s="20"/>
      <c r="D70" s="20"/>
      <c r="E70" s="18"/>
      <c r="F70" s="18"/>
      <c r="G70" s="18"/>
      <c r="H70" s="22"/>
      <c r="I70" s="18"/>
      <c r="J70" s="22"/>
      <c r="K70" s="18"/>
      <c r="L70" s="39"/>
      <c r="M70" s="40"/>
      <c r="N70" s="40"/>
      <c r="O70" s="36"/>
      <c r="P70" s="37"/>
      <c r="Q70" s="31"/>
      <c r="R70" s="18"/>
      <c r="S70" s="31"/>
      <c r="T70" s="18"/>
      <c r="U70" s="31"/>
      <c r="V70" s="18"/>
      <c r="W70" s="18"/>
    </row>
    <row r="71" spans="1:23" s="17" customFormat="1" ht="12.75">
      <c r="A71" s="41"/>
      <c r="B71" s="42"/>
      <c r="C71" s="19"/>
      <c r="D71" s="19"/>
      <c r="E71" s="43"/>
      <c r="F71" s="43"/>
      <c r="G71" s="43"/>
      <c r="H71" s="44"/>
      <c r="I71" s="43"/>
      <c r="J71" s="44"/>
      <c r="K71" s="43"/>
      <c r="L71" s="44"/>
      <c r="M71" s="44"/>
      <c r="N71" s="44"/>
      <c r="O71" s="45"/>
      <c r="P71" s="44"/>
      <c r="Q71" s="31"/>
      <c r="R71" s="18"/>
      <c r="S71" s="31"/>
      <c r="T71" s="18"/>
      <c r="U71" s="31"/>
      <c r="V71" s="18"/>
      <c r="W71" s="18"/>
    </row>
    <row r="72" spans="1:23" s="17" customFormat="1" ht="12.75">
      <c r="A72" s="27"/>
      <c r="B72" s="18"/>
      <c r="C72" s="20"/>
      <c r="D72" s="20"/>
      <c r="E72" s="18"/>
      <c r="F72" s="18"/>
      <c r="G72" s="18"/>
      <c r="H72" s="22"/>
      <c r="I72" s="18"/>
      <c r="J72" s="22"/>
      <c r="K72" s="18"/>
      <c r="L72" s="39"/>
      <c r="M72" s="40"/>
      <c r="N72" s="40"/>
      <c r="O72" s="36"/>
      <c r="P72" s="37"/>
      <c r="Q72" s="31"/>
      <c r="R72" s="18"/>
      <c r="S72" s="31"/>
      <c r="T72" s="18"/>
      <c r="U72" s="31"/>
      <c r="V72" s="18"/>
      <c r="W72" s="18"/>
    </row>
    <row r="73" spans="1:23" s="17" customFormat="1" ht="12.75">
      <c r="A73" s="27"/>
      <c r="B73" s="35"/>
      <c r="C73" s="20"/>
      <c r="D73" s="20"/>
      <c r="E73" s="20"/>
      <c r="F73" s="20"/>
      <c r="G73" s="20"/>
      <c r="H73" s="22"/>
      <c r="I73" s="20"/>
      <c r="J73" s="22"/>
      <c r="K73" s="23"/>
      <c r="L73" s="22"/>
      <c r="M73" s="22"/>
      <c r="N73" s="22"/>
      <c r="O73" s="36"/>
      <c r="P73" s="37"/>
      <c r="Q73" s="31"/>
      <c r="R73" s="18"/>
      <c r="S73" s="31"/>
      <c r="T73" s="18"/>
      <c r="U73" s="31"/>
      <c r="V73" s="18"/>
      <c r="W73" s="18"/>
    </row>
    <row r="74" spans="1:23" s="17" customFormat="1" ht="12.75">
      <c r="A74" s="27"/>
      <c r="B74" s="35"/>
      <c r="C74" s="20"/>
      <c r="D74" s="20"/>
      <c r="E74" s="20"/>
      <c r="F74" s="20"/>
      <c r="G74" s="20"/>
      <c r="H74" s="22"/>
      <c r="I74" s="20"/>
      <c r="J74" s="22"/>
      <c r="K74" s="20"/>
      <c r="L74" s="22"/>
      <c r="M74" s="22"/>
      <c r="N74" s="22"/>
      <c r="O74" s="36"/>
      <c r="P74" s="37"/>
      <c r="Q74" s="31"/>
      <c r="R74" s="18"/>
      <c r="S74" s="31"/>
      <c r="T74" s="18"/>
      <c r="U74" s="31"/>
      <c r="V74" s="18"/>
      <c r="W74" s="18"/>
    </row>
    <row r="75" spans="1:23" s="17" customFormat="1" ht="12.75">
      <c r="A75" s="27"/>
      <c r="B75" s="35"/>
      <c r="C75" s="20"/>
      <c r="D75" s="20"/>
      <c r="E75" s="20"/>
      <c r="F75" s="20"/>
      <c r="G75" s="20"/>
      <c r="H75" s="22"/>
      <c r="I75" s="20"/>
      <c r="J75" s="22"/>
      <c r="K75" s="20"/>
      <c r="L75" s="22"/>
      <c r="M75" s="22"/>
      <c r="N75" s="22"/>
      <c r="O75" s="36"/>
      <c r="P75" s="37"/>
      <c r="Q75" s="31"/>
      <c r="R75" s="18"/>
      <c r="S75" s="31"/>
      <c r="T75" s="18"/>
      <c r="U75" s="31"/>
      <c r="V75" s="18"/>
      <c r="W75" s="18"/>
    </row>
    <row r="76" spans="1:23" s="17" customFormat="1" ht="12.75">
      <c r="A76" s="27"/>
      <c r="B76" s="18"/>
      <c r="C76" s="20"/>
      <c r="D76" s="20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31"/>
      <c r="P76" s="18"/>
      <c r="Q76" s="31"/>
      <c r="R76" s="18"/>
      <c r="S76" s="31"/>
      <c r="T76" s="18"/>
      <c r="U76" s="31"/>
      <c r="V76" s="18"/>
      <c r="W76" s="18"/>
    </row>
    <row r="77" spans="1:23" s="17" customFormat="1" ht="12.75">
      <c r="A77" s="27"/>
      <c r="B77" s="18"/>
      <c r="C77" s="20"/>
      <c r="D77" s="20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31"/>
      <c r="P77" s="18"/>
      <c r="Q77" s="31"/>
      <c r="R77" s="18"/>
      <c r="S77" s="31"/>
      <c r="T77" s="18"/>
      <c r="U77" s="31"/>
      <c r="V77" s="18"/>
      <c r="W77" s="18"/>
    </row>
    <row r="78" spans="1:23" s="17" customFormat="1" ht="12.75">
      <c r="A78" s="27"/>
      <c r="B78" s="18"/>
      <c r="C78" s="20"/>
      <c r="D78" s="20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31"/>
      <c r="P78" s="18"/>
      <c r="Q78" s="31"/>
      <c r="R78" s="18"/>
      <c r="S78" s="31"/>
      <c r="T78" s="18"/>
      <c r="U78" s="31"/>
      <c r="V78" s="18"/>
      <c r="W78" s="18"/>
    </row>
    <row r="79" spans="1:23" s="17" customFormat="1" ht="12.75">
      <c r="A79" s="27"/>
      <c r="B79" s="18"/>
      <c r="C79" s="20"/>
      <c r="D79" s="20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31"/>
      <c r="P79" s="18"/>
      <c r="Q79" s="31"/>
      <c r="R79" s="18"/>
      <c r="S79" s="31"/>
      <c r="T79" s="18"/>
      <c r="U79" s="31"/>
      <c r="V79" s="18"/>
      <c r="W79" s="18"/>
    </row>
    <row r="80" spans="1:23" s="17" customFormat="1" ht="12.75">
      <c r="A80" s="27"/>
      <c r="B80" s="18"/>
      <c r="C80" s="20"/>
      <c r="D80" s="20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31"/>
      <c r="P80" s="18"/>
      <c r="Q80" s="31"/>
      <c r="R80" s="18"/>
      <c r="S80" s="31"/>
      <c r="T80" s="18"/>
      <c r="U80" s="31"/>
      <c r="V80" s="18"/>
      <c r="W80" s="18"/>
    </row>
    <row r="81" spans="1:23" s="17" customFormat="1" ht="23.25">
      <c r="A81" s="27"/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31"/>
      <c r="P81" s="18"/>
      <c r="Q81" s="31"/>
      <c r="R81" s="18"/>
      <c r="S81" s="31"/>
      <c r="T81" s="18"/>
      <c r="U81" s="31"/>
      <c r="V81" s="18"/>
      <c r="W81" s="18"/>
    </row>
    <row r="82" spans="1:23" s="17" customFormat="1" ht="26.25">
      <c r="A82" s="27"/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31"/>
      <c r="P82" s="18"/>
      <c r="Q82" s="31"/>
      <c r="R82" s="18"/>
      <c r="S82" s="31"/>
      <c r="T82" s="18"/>
      <c r="U82" s="31"/>
      <c r="V82" s="18"/>
      <c r="W82" s="18"/>
    </row>
    <row r="83" spans="1:23" s="17" customFormat="1" ht="26.25">
      <c r="A83" s="27"/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31"/>
      <c r="P83" s="18"/>
      <c r="Q83" s="31"/>
      <c r="R83" s="18"/>
      <c r="S83" s="31"/>
      <c r="T83" s="18"/>
      <c r="U83" s="31"/>
      <c r="V83" s="18"/>
      <c r="W83" s="18"/>
    </row>
    <row r="84" spans="1:23" s="17" customFormat="1" ht="12.75">
      <c r="A84" s="286"/>
      <c r="B84" s="287"/>
      <c r="C84" s="287"/>
      <c r="D84" s="32"/>
      <c r="E84" s="287"/>
      <c r="F84" s="287"/>
      <c r="G84" s="276"/>
      <c r="H84" s="276"/>
      <c r="I84" s="276"/>
      <c r="J84" s="276"/>
      <c r="K84" s="276"/>
      <c r="L84" s="276"/>
      <c r="M84" s="287"/>
      <c r="N84" s="287"/>
      <c r="O84" s="287"/>
      <c r="P84" s="287"/>
      <c r="Q84" s="287"/>
      <c r="R84" s="287"/>
      <c r="S84" s="46"/>
      <c r="T84" s="32"/>
      <c r="U84" s="287"/>
      <c r="V84" s="287"/>
      <c r="W84" s="18"/>
    </row>
    <row r="85" spans="1:23" s="17" customFormat="1" ht="12.75">
      <c r="A85" s="286"/>
      <c r="B85" s="287"/>
      <c r="C85" s="287"/>
      <c r="D85" s="32"/>
      <c r="E85" s="287"/>
      <c r="F85" s="287"/>
      <c r="G85" s="289"/>
      <c r="H85" s="289"/>
      <c r="I85" s="289"/>
      <c r="J85" s="289"/>
      <c r="K85" s="289"/>
      <c r="L85" s="289"/>
      <c r="M85" s="287"/>
      <c r="N85" s="287"/>
      <c r="O85" s="287"/>
      <c r="P85" s="287"/>
      <c r="Q85" s="287"/>
      <c r="R85" s="287"/>
      <c r="S85" s="46"/>
      <c r="T85" s="32"/>
      <c r="U85" s="287"/>
      <c r="V85" s="287"/>
      <c r="W85" s="18"/>
    </row>
    <row r="86" spans="1:23" s="17" customFormat="1" ht="12.75">
      <c r="A86" s="286"/>
      <c r="B86" s="287"/>
      <c r="C86" s="287"/>
      <c r="D86" s="32"/>
      <c r="E86" s="287"/>
      <c r="F86" s="287"/>
      <c r="G86" s="289"/>
      <c r="H86" s="289"/>
      <c r="I86" s="289"/>
      <c r="J86" s="289"/>
      <c r="K86" s="289"/>
      <c r="L86" s="289"/>
      <c r="M86" s="287"/>
      <c r="N86" s="287"/>
      <c r="O86" s="287"/>
      <c r="P86" s="287"/>
      <c r="Q86" s="287"/>
      <c r="R86" s="287"/>
      <c r="S86" s="46"/>
      <c r="T86" s="32"/>
      <c r="U86" s="287"/>
      <c r="V86" s="287"/>
      <c r="W86" s="18"/>
    </row>
    <row r="87" spans="1:23" s="17" customFormat="1" ht="12.75">
      <c r="A87" s="286"/>
      <c r="B87" s="287"/>
      <c r="C87" s="287"/>
      <c r="D87" s="32"/>
      <c r="E87" s="287"/>
      <c r="F87" s="287"/>
      <c r="G87" s="20"/>
      <c r="H87" s="20"/>
      <c r="I87" s="20"/>
      <c r="J87" s="20"/>
      <c r="K87" s="20"/>
      <c r="L87" s="20"/>
      <c r="M87" s="20"/>
      <c r="N87" s="20"/>
      <c r="O87" s="26"/>
      <c r="P87" s="20"/>
      <c r="Q87" s="26"/>
      <c r="R87" s="20"/>
      <c r="S87" s="26"/>
      <c r="T87" s="20"/>
      <c r="U87" s="26"/>
      <c r="V87" s="20"/>
      <c r="W87" s="18"/>
    </row>
    <row r="88" spans="1:23" s="17" customFormat="1" ht="12.75">
      <c r="A88" s="27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6"/>
      <c r="P88" s="20"/>
      <c r="Q88" s="26"/>
      <c r="R88" s="20"/>
      <c r="S88" s="26"/>
      <c r="T88" s="20"/>
      <c r="U88" s="26"/>
      <c r="V88" s="20"/>
      <c r="W88" s="18"/>
    </row>
    <row r="89" spans="1:23" s="17" customFormat="1" ht="12.75">
      <c r="A89" s="27"/>
      <c r="B89" s="284"/>
      <c r="C89" s="284"/>
      <c r="D89" s="35"/>
      <c r="E89" s="20"/>
      <c r="F89" s="20"/>
      <c r="G89" s="20"/>
      <c r="H89" s="22"/>
      <c r="I89" s="20"/>
      <c r="J89" s="22"/>
      <c r="K89" s="20"/>
      <c r="L89" s="22"/>
      <c r="M89" s="47"/>
      <c r="N89" s="23"/>
      <c r="O89" s="26"/>
      <c r="P89" s="22"/>
      <c r="Q89" s="26"/>
      <c r="R89" s="22"/>
      <c r="S89" s="26"/>
      <c r="T89" s="22"/>
      <c r="U89" s="26"/>
      <c r="V89" s="22"/>
      <c r="W89" s="18"/>
    </row>
    <row r="90" spans="1:23" s="17" customFormat="1" ht="12.75">
      <c r="A90" s="27"/>
      <c r="B90" s="18"/>
      <c r="C90" s="34"/>
      <c r="D90" s="34"/>
      <c r="E90" s="20"/>
      <c r="F90" s="20"/>
      <c r="G90" s="20"/>
      <c r="H90" s="21"/>
      <c r="I90" s="20"/>
      <c r="J90" s="22"/>
      <c r="K90" s="20"/>
      <c r="L90" s="22"/>
      <c r="M90" s="23"/>
      <c r="N90" s="23"/>
      <c r="O90" s="26"/>
      <c r="P90" s="22"/>
      <c r="Q90" s="26"/>
      <c r="R90" s="22"/>
      <c r="S90" s="26"/>
      <c r="T90" s="22"/>
      <c r="U90" s="26"/>
      <c r="V90" s="22"/>
      <c r="W90" s="18"/>
    </row>
    <row r="91" spans="1:23" s="17" customFormat="1" ht="12.75">
      <c r="A91" s="27"/>
      <c r="B91" s="18"/>
      <c r="C91" s="34"/>
      <c r="D91" s="34"/>
      <c r="E91" s="20"/>
      <c r="F91" s="20"/>
      <c r="G91" s="20"/>
      <c r="H91" s="22"/>
      <c r="I91" s="20"/>
      <c r="J91" s="22"/>
      <c r="K91" s="20"/>
      <c r="L91" s="22"/>
      <c r="M91" s="23"/>
      <c r="N91" s="23"/>
      <c r="O91" s="26"/>
      <c r="P91" s="22"/>
      <c r="Q91" s="26"/>
      <c r="R91" s="22"/>
      <c r="S91" s="26"/>
      <c r="T91" s="22"/>
      <c r="U91" s="26"/>
      <c r="V91" s="22"/>
      <c r="W91" s="18"/>
    </row>
    <row r="92" spans="1:23" s="17" customFormat="1" ht="12.75">
      <c r="A92" s="27"/>
      <c r="B92" s="284"/>
      <c r="C92" s="284"/>
      <c r="D92" s="35"/>
      <c r="E92" s="20"/>
      <c r="F92" s="20"/>
      <c r="G92" s="20"/>
      <c r="H92" s="22"/>
      <c r="I92" s="20"/>
      <c r="J92" s="22"/>
      <c r="K92" s="20"/>
      <c r="L92" s="22"/>
      <c r="M92" s="20"/>
      <c r="N92" s="23"/>
      <c r="O92" s="26"/>
      <c r="P92" s="22"/>
      <c r="Q92" s="26"/>
      <c r="R92" s="22"/>
      <c r="S92" s="26"/>
      <c r="T92" s="22"/>
      <c r="U92" s="26"/>
      <c r="V92" s="22"/>
      <c r="W92" s="18"/>
    </row>
    <row r="93" spans="1:23" s="17" customFormat="1" ht="12.75">
      <c r="A93" s="27"/>
      <c r="B93" s="18"/>
      <c r="C93" s="34"/>
      <c r="D93" s="34"/>
      <c r="E93" s="20"/>
      <c r="F93" s="20"/>
      <c r="G93" s="20"/>
      <c r="H93" s="21"/>
      <c r="I93" s="20"/>
      <c r="J93" s="22"/>
      <c r="K93" s="20"/>
      <c r="L93" s="22"/>
      <c r="M93" s="23"/>
      <c r="N93" s="23"/>
      <c r="O93" s="26"/>
      <c r="P93" s="22"/>
      <c r="Q93" s="26"/>
      <c r="R93" s="21"/>
      <c r="S93" s="26"/>
      <c r="T93" s="21"/>
      <c r="U93" s="26"/>
      <c r="V93" s="21"/>
      <c r="W93" s="18"/>
    </row>
    <row r="94" spans="1:23" s="17" customFormat="1" ht="12.75">
      <c r="A94" s="27"/>
      <c r="B94" s="18"/>
      <c r="C94" s="34"/>
      <c r="D94" s="34"/>
      <c r="E94" s="20"/>
      <c r="F94" s="20"/>
      <c r="G94" s="20"/>
      <c r="H94" s="22"/>
      <c r="I94" s="20"/>
      <c r="J94" s="22"/>
      <c r="K94" s="20"/>
      <c r="L94" s="22"/>
      <c r="M94" s="23"/>
      <c r="N94" s="23"/>
      <c r="O94" s="26"/>
      <c r="P94" s="22"/>
      <c r="Q94" s="26"/>
      <c r="R94" s="22"/>
      <c r="S94" s="26"/>
      <c r="T94" s="22"/>
      <c r="U94" s="26"/>
      <c r="V94" s="22"/>
      <c r="W94" s="18"/>
    </row>
    <row r="95" spans="1:23" s="17" customFormat="1" ht="12.75">
      <c r="A95" s="27"/>
      <c r="B95" s="18"/>
      <c r="C95" s="34"/>
      <c r="D95" s="34"/>
      <c r="E95" s="20"/>
      <c r="F95" s="20"/>
      <c r="G95" s="20"/>
      <c r="H95" s="22"/>
      <c r="I95" s="20"/>
      <c r="J95" s="22"/>
      <c r="K95" s="20"/>
      <c r="L95" s="22"/>
      <c r="M95" s="23"/>
      <c r="N95" s="23"/>
      <c r="O95" s="26"/>
      <c r="P95" s="22"/>
      <c r="Q95" s="26"/>
      <c r="R95" s="22"/>
      <c r="S95" s="26"/>
      <c r="T95" s="22"/>
      <c r="U95" s="26"/>
      <c r="V95" s="22"/>
      <c r="W95" s="18"/>
    </row>
    <row r="96" spans="1:23" s="17" customFormat="1" ht="12.75">
      <c r="A96" s="27"/>
      <c r="B96" s="284"/>
      <c r="C96" s="284"/>
      <c r="D96" s="35"/>
      <c r="E96" s="20"/>
      <c r="F96" s="20"/>
      <c r="G96" s="20"/>
      <c r="H96" s="22"/>
      <c r="I96" s="20"/>
      <c r="J96" s="22"/>
      <c r="K96" s="20"/>
      <c r="L96" s="22"/>
      <c r="M96" s="20"/>
      <c r="N96" s="23"/>
      <c r="O96" s="26"/>
      <c r="P96" s="22"/>
      <c r="Q96" s="26"/>
      <c r="R96" s="22"/>
      <c r="S96" s="26"/>
      <c r="T96" s="22"/>
      <c r="U96" s="26"/>
      <c r="V96" s="22"/>
      <c r="W96" s="18"/>
    </row>
    <row r="97" spans="1:23" s="17" customFormat="1" ht="12.75">
      <c r="A97" s="27"/>
      <c r="B97" s="18"/>
      <c r="C97" s="34"/>
      <c r="D97" s="34"/>
      <c r="E97" s="20"/>
      <c r="F97" s="20"/>
      <c r="G97" s="20"/>
      <c r="H97" s="21"/>
      <c r="I97" s="20"/>
      <c r="J97" s="22"/>
      <c r="K97" s="20"/>
      <c r="L97" s="22"/>
      <c r="M97" s="23"/>
      <c r="N97" s="23"/>
      <c r="O97" s="26"/>
      <c r="P97" s="22"/>
      <c r="Q97" s="26"/>
      <c r="R97" s="21"/>
      <c r="S97" s="26"/>
      <c r="T97" s="21"/>
      <c r="U97" s="26"/>
      <c r="V97" s="21"/>
      <c r="W97" s="18"/>
    </row>
    <row r="98" spans="1:23" s="17" customFormat="1" ht="12.75">
      <c r="A98" s="27"/>
      <c r="B98" s="284"/>
      <c r="C98" s="284"/>
      <c r="D98" s="35"/>
      <c r="E98" s="20"/>
      <c r="F98" s="20"/>
      <c r="G98" s="20"/>
      <c r="H98" s="22"/>
      <c r="I98" s="20"/>
      <c r="J98" s="22"/>
      <c r="K98" s="20"/>
      <c r="L98" s="22"/>
      <c r="M98" s="20"/>
      <c r="N98" s="23"/>
      <c r="O98" s="26"/>
      <c r="P98" s="22"/>
      <c r="Q98" s="26"/>
      <c r="R98" s="22"/>
      <c r="S98" s="26"/>
      <c r="T98" s="22"/>
      <c r="U98" s="26"/>
      <c r="V98" s="22"/>
      <c r="W98" s="18"/>
    </row>
    <row r="99" spans="1:23" s="17" customFormat="1" ht="12.75">
      <c r="A99" s="290"/>
      <c r="B99" s="290"/>
      <c r="C99" s="34"/>
      <c r="D99" s="34"/>
      <c r="E99" s="20"/>
      <c r="F99" s="20"/>
      <c r="G99" s="20"/>
      <c r="H99" s="21"/>
      <c r="I99" s="20"/>
      <c r="J99" s="22"/>
      <c r="K99" s="20"/>
      <c r="L99" s="22"/>
      <c r="M99" s="23"/>
      <c r="N99" s="23"/>
      <c r="O99" s="26"/>
      <c r="P99" s="22"/>
      <c r="Q99" s="26"/>
      <c r="R99" s="21"/>
      <c r="S99" s="26"/>
      <c r="T99" s="21"/>
      <c r="U99" s="26"/>
      <c r="V99" s="21"/>
      <c r="W99" s="18"/>
    </row>
    <row r="100" spans="1:23" s="17" customFormat="1" ht="12.75">
      <c r="A100" s="290"/>
      <c r="B100" s="290"/>
      <c r="C100" s="34"/>
      <c r="D100" s="34"/>
      <c r="E100" s="20"/>
      <c r="F100" s="20"/>
      <c r="G100" s="20"/>
      <c r="H100" s="22"/>
      <c r="I100" s="20"/>
      <c r="J100" s="22"/>
      <c r="K100" s="20"/>
      <c r="L100" s="22"/>
      <c r="M100" s="20"/>
      <c r="N100" s="23"/>
      <c r="O100" s="26"/>
      <c r="P100" s="22"/>
      <c r="Q100" s="26"/>
      <c r="R100" s="22"/>
      <c r="S100" s="26"/>
      <c r="T100" s="22"/>
      <c r="U100" s="26"/>
      <c r="V100" s="22"/>
      <c r="W100" s="18"/>
    </row>
    <row r="101" spans="1:23" s="17" customFormat="1" ht="12.75">
      <c r="A101" s="48"/>
      <c r="B101" s="48"/>
      <c r="C101" s="43"/>
      <c r="D101" s="43"/>
      <c r="E101" s="20"/>
      <c r="F101" s="20"/>
      <c r="G101" s="20"/>
      <c r="H101" s="22"/>
      <c r="I101" s="20"/>
      <c r="J101" s="22"/>
      <c r="K101" s="23"/>
      <c r="L101" s="22"/>
      <c r="M101" s="20"/>
      <c r="N101" s="23"/>
      <c r="O101" s="26"/>
      <c r="P101" s="22"/>
      <c r="Q101" s="26"/>
      <c r="R101" s="22"/>
      <c r="S101" s="26"/>
      <c r="T101" s="22"/>
      <c r="U101" s="26"/>
      <c r="V101" s="22"/>
      <c r="W101" s="18"/>
    </row>
    <row r="102" spans="1:23" s="17" customFormat="1" ht="12.75">
      <c r="A102" s="27"/>
      <c r="B102" s="284"/>
      <c r="C102" s="284"/>
      <c r="D102" s="35"/>
      <c r="E102" s="20"/>
      <c r="F102" s="20"/>
      <c r="G102" s="20"/>
      <c r="H102" s="22"/>
      <c r="I102" s="20"/>
      <c r="J102" s="22"/>
      <c r="K102" s="20"/>
      <c r="L102" s="22"/>
      <c r="M102" s="20"/>
      <c r="N102" s="23"/>
      <c r="O102" s="26"/>
      <c r="P102" s="22"/>
      <c r="Q102" s="26"/>
      <c r="R102" s="22"/>
      <c r="S102" s="26"/>
      <c r="T102" s="22"/>
      <c r="U102" s="26"/>
      <c r="V102" s="22"/>
      <c r="W102" s="18"/>
    </row>
    <row r="103" spans="1:23" s="17" customFormat="1" ht="12.75">
      <c r="A103" s="27"/>
      <c r="B103" s="18"/>
      <c r="C103" s="34"/>
      <c r="D103" s="34"/>
      <c r="E103" s="20"/>
      <c r="F103" s="20"/>
      <c r="G103" s="20"/>
      <c r="H103" s="22"/>
      <c r="I103" s="20"/>
      <c r="J103" s="22"/>
      <c r="K103" s="20"/>
      <c r="L103" s="22"/>
      <c r="M103" s="23"/>
      <c r="N103" s="23"/>
      <c r="O103" s="26"/>
      <c r="P103" s="22"/>
      <c r="Q103" s="26"/>
      <c r="R103" s="22"/>
      <c r="S103" s="26"/>
      <c r="T103" s="22"/>
      <c r="U103" s="26"/>
      <c r="V103" s="22"/>
      <c r="W103" s="18"/>
    </row>
    <row r="104" spans="1:23" s="17" customFormat="1" ht="12.75">
      <c r="A104" s="27"/>
      <c r="B104" s="284"/>
      <c r="C104" s="284"/>
      <c r="D104" s="35"/>
      <c r="E104" s="20"/>
      <c r="F104" s="20"/>
      <c r="G104" s="20"/>
      <c r="H104" s="22"/>
      <c r="I104" s="20"/>
      <c r="J104" s="22"/>
      <c r="K104" s="20"/>
      <c r="L104" s="22"/>
      <c r="M104" s="20"/>
      <c r="N104" s="23"/>
      <c r="O104" s="26"/>
      <c r="P104" s="22"/>
      <c r="Q104" s="26"/>
      <c r="R104" s="22"/>
      <c r="S104" s="26"/>
      <c r="T104" s="22"/>
      <c r="U104" s="26"/>
      <c r="V104" s="22"/>
      <c r="W104" s="18"/>
    </row>
    <row r="105" spans="1:23" s="17" customFormat="1" ht="12.75">
      <c r="A105" s="27"/>
      <c r="B105" s="18"/>
      <c r="C105" s="34"/>
      <c r="D105" s="34"/>
      <c r="E105" s="20"/>
      <c r="F105" s="20"/>
      <c r="G105" s="20"/>
      <c r="H105" s="22"/>
      <c r="I105" s="20"/>
      <c r="J105" s="22"/>
      <c r="K105" s="20"/>
      <c r="L105" s="22"/>
      <c r="M105" s="20"/>
      <c r="N105" s="23"/>
      <c r="O105" s="26"/>
      <c r="P105" s="22"/>
      <c r="Q105" s="26"/>
      <c r="R105" s="22"/>
      <c r="S105" s="26"/>
      <c r="T105" s="22"/>
      <c r="U105" s="26"/>
      <c r="V105" s="22"/>
      <c r="W105" s="18"/>
    </row>
    <row r="106" spans="1:23" s="17" customFormat="1" ht="12.75">
      <c r="A106" s="27"/>
      <c r="B106" s="285"/>
      <c r="C106" s="285"/>
      <c r="D106" s="27"/>
      <c r="E106" s="20"/>
      <c r="F106" s="20"/>
      <c r="G106" s="20"/>
      <c r="H106" s="22"/>
      <c r="I106" s="20"/>
      <c r="J106" s="22"/>
      <c r="K106" s="20"/>
      <c r="L106" s="22"/>
      <c r="M106" s="20"/>
      <c r="N106" s="23"/>
      <c r="O106" s="26"/>
      <c r="P106" s="22"/>
      <c r="Q106" s="26"/>
      <c r="R106" s="21"/>
      <c r="S106" s="26"/>
      <c r="T106" s="21"/>
      <c r="U106" s="26"/>
      <c r="V106" s="21"/>
      <c r="W106" s="18"/>
    </row>
    <row r="107" spans="1:23" s="17" customFormat="1" ht="12.75">
      <c r="A107" s="49"/>
      <c r="B107" s="50"/>
      <c r="C107" s="43"/>
      <c r="D107" s="43"/>
      <c r="E107" s="20"/>
      <c r="F107" s="20"/>
      <c r="G107" s="20"/>
      <c r="H107" s="22"/>
      <c r="I107" s="20"/>
      <c r="J107" s="22"/>
      <c r="K107" s="20"/>
      <c r="L107" s="22"/>
      <c r="M107" s="20"/>
      <c r="N107" s="23"/>
      <c r="O107" s="26"/>
      <c r="P107" s="22"/>
      <c r="Q107" s="26"/>
      <c r="R107" s="22"/>
      <c r="S107" s="26"/>
      <c r="T107" s="22"/>
      <c r="U107" s="26"/>
      <c r="V107" s="22"/>
      <c r="W107" s="18"/>
    </row>
    <row r="108" spans="1:23" s="17" customFormat="1" ht="12.75">
      <c r="A108" s="27"/>
      <c r="B108" s="284"/>
      <c r="C108" s="284"/>
      <c r="D108" s="35"/>
      <c r="E108" s="20"/>
      <c r="F108" s="20"/>
      <c r="G108" s="20"/>
      <c r="H108" s="22"/>
      <c r="I108" s="20"/>
      <c r="J108" s="22"/>
      <c r="K108" s="20"/>
      <c r="L108" s="22"/>
      <c r="M108" s="20"/>
      <c r="N108" s="23"/>
      <c r="O108" s="26"/>
      <c r="P108" s="22"/>
      <c r="Q108" s="26"/>
      <c r="R108" s="22"/>
      <c r="S108" s="26"/>
      <c r="T108" s="22"/>
      <c r="U108" s="26"/>
      <c r="V108" s="22"/>
      <c r="W108" s="18"/>
    </row>
    <row r="109" spans="1:23" s="17" customFormat="1" ht="12.75">
      <c r="A109" s="49"/>
      <c r="B109" s="50"/>
      <c r="C109" s="43"/>
      <c r="D109" s="43"/>
      <c r="E109" s="20"/>
      <c r="F109" s="20"/>
      <c r="G109" s="20"/>
      <c r="H109" s="21"/>
      <c r="I109" s="23"/>
      <c r="J109" s="22"/>
      <c r="K109" s="20"/>
      <c r="L109" s="22"/>
      <c r="M109" s="20"/>
      <c r="N109" s="23"/>
      <c r="O109" s="26"/>
      <c r="P109" s="22"/>
      <c r="Q109" s="26"/>
      <c r="R109" s="22"/>
      <c r="S109" s="26"/>
      <c r="T109" s="22"/>
      <c r="U109" s="26"/>
      <c r="V109" s="22"/>
      <c r="W109" s="18"/>
    </row>
    <row r="110" spans="1:23" s="17" customFormat="1" ht="12.75">
      <c r="A110" s="27"/>
      <c r="B110" s="284"/>
      <c r="C110" s="284"/>
      <c r="D110" s="35"/>
      <c r="E110" s="20"/>
      <c r="F110" s="20"/>
      <c r="G110" s="20"/>
      <c r="H110" s="22"/>
      <c r="I110" s="20"/>
      <c r="J110" s="22"/>
      <c r="K110" s="20"/>
      <c r="L110" s="22"/>
      <c r="M110" s="20"/>
      <c r="N110" s="23"/>
      <c r="O110" s="26"/>
      <c r="P110" s="22"/>
      <c r="Q110" s="26"/>
      <c r="R110" s="22"/>
      <c r="S110" s="26"/>
      <c r="T110" s="22"/>
      <c r="U110" s="26"/>
      <c r="V110" s="22"/>
      <c r="W110" s="18"/>
    </row>
    <row r="111" spans="1:23" s="17" customFormat="1" ht="12.75">
      <c r="A111" s="286"/>
      <c r="B111" s="286"/>
      <c r="C111" s="20"/>
      <c r="D111" s="20"/>
      <c r="E111" s="20"/>
      <c r="F111" s="20"/>
      <c r="G111" s="20"/>
      <c r="H111" s="21"/>
      <c r="I111" s="20"/>
      <c r="J111" s="22"/>
      <c r="K111" s="21"/>
      <c r="L111" s="22"/>
      <c r="M111" s="23"/>
      <c r="N111" s="23"/>
      <c r="O111" s="26"/>
      <c r="P111" s="22"/>
      <c r="Q111" s="26"/>
      <c r="R111" s="21"/>
      <c r="S111" s="26"/>
      <c r="T111" s="21"/>
      <c r="U111" s="26"/>
      <c r="V111" s="21"/>
      <c r="W111" s="18"/>
    </row>
    <row r="112" spans="1:23" s="17" customFormat="1" ht="12.75">
      <c r="A112" s="286"/>
      <c r="B112" s="286"/>
      <c r="C112" s="20"/>
      <c r="D112" s="20"/>
      <c r="E112" s="20"/>
      <c r="F112" s="20"/>
      <c r="G112" s="20"/>
      <c r="H112" s="22"/>
      <c r="I112" s="20"/>
      <c r="J112" s="22"/>
      <c r="K112" s="20"/>
      <c r="L112" s="22"/>
      <c r="M112" s="23"/>
      <c r="N112" s="23"/>
      <c r="O112" s="26"/>
      <c r="P112" s="22"/>
      <c r="Q112" s="26"/>
      <c r="R112" s="22"/>
      <c r="S112" s="26"/>
      <c r="T112" s="22"/>
      <c r="U112" s="26"/>
      <c r="V112" s="22"/>
      <c r="W112" s="18"/>
    </row>
    <row r="113" spans="1:23" s="17" customFormat="1" ht="12.75">
      <c r="A113" s="286"/>
      <c r="B113" s="286"/>
      <c r="C113" s="20"/>
      <c r="D113" s="20"/>
      <c r="E113" s="20"/>
      <c r="F113" s="20"/>
      <c r="G113" s="20"/>
      <c r="H113" s="22"/>
      <c r="I113" s="20"/>
      <c r="J113" s="22"/>
      <c r="K113" s="20"/>
      <c r="L113" s="22"/>
      <c r="M113" s="23"/>
      <c r="N113" s="23"/>
      <c r="O113" s="26"/>
      <c r="P113" s="22"/>
      <c r="Q113" s="26"/>
      <c r="R113" s="22"/>
      <c r="S113" s="26"/>
      <c r="T113" s="22"/>
      <c r="U113" s="26"/>
      <c r="V113" s="22"/>
      <c r="W113" s="18"/>
    </row>
    <row r="114" spans="1:23" s="17" customFormat="1" ht="12.75">
      <c r="A114" s="27"/>
      <c r="B114" s="276"/>
      <c r="C114" s="276"/>
      <c r="D114" s="20"/>
      <c r="E114" s="20"/>
      <c r="F114" s="20"/>
      <c r="G114" s="20"/>
      <c r="H114" s="22"/>
      <c r="I114" s="20"/>
      <c r="J114" s="22"/>
      <c r="K114" s="20"/>
      <c r="L114" s="22"/>
      <c r="M114" s="20"/>
      <c r="N114" s="23"/>
      <c r="O114" s="26"/>
      <c r="P114" s="22"/>
      <c r="Q114" s="26"/>
      <c r="R114" s="22"/>
      <c r="S114" s="26"/>
      <c r="T114" s="22"/>
      <c r="U114" s="26"/>
      <c r="V114" s="22"/>
      <c r="W114" s="18"/>
    </row>
    <row r="115" spans="1:23" s="17" customFormat="1" ht="12.75">
      <c r="A115" s="27"/>
      <c r="B115" s="18"/>
      <c r="C115" s="20"/>
      <c r="D115" s="20"/>
      <c r="E115" s="20"/>
      <c r="F115" s="20"/>
      <c r="G115" s="20"/>
      <c r="H115" s="22"/>
      <c r="I115" s="20"/>
      <c r="J115" s="22"/>
      <c r="K115" s="21"/>
      <c r="L115" s="22"/>
      <c r="M115" s="24"/>
      <c r="N115" s="23"/>
      <c r="O115" s="25"/>
      <c r="P115" s="22"/>
      <c r="Q115" s="25"/>
      <c r="R115" s="22"/>
      <c r="S115" s="26"/>
      <c r="T115" s="22"/>
      <c r="U115" s="25"/>
      <c r="V115" s="22"/>
      <c r="W115" s="18"/>
    </row>
    <row r="116" spans="1:23" s="17" customFormat="1" ht="12.75">
      <c r="A116" s="27"/>
      <c r="B116" s="18"/>
      <c r="C116" s="20"/>
      <c r="D116" s="20"/>
      <c r="E116" s="20"/>
      <c r="F116" s="20"/>
      <c r="G116" s="20"/>
      <c r="H116" s="22"/>
      <c r="I116" s="23"/>
      <c r="J116" s="22"/>
      <c r="K116" s="23"/>
      <c r="L116" s="22"/>
      <c r="M116" s="23"/>
      <c r="N116" s="23"/>
      <c r="O116" s="26"/>
      <c r="P116" s="22"/>
      <c r="Q116" s="26"/>
      <c r="R116" s="22"/>
      <c r="S116" s="26"/>
      <c r="T116" s="22"/>
      <c r="U116" s="26"/>
      <c r="V116" s="22"/>
      <c r="W116" s="18"/>
    </row>
    <row r="117" spans="1:23" s="17" customFormat="1" ht="12.75">
      <c r="A117" s="27"/>
      <c r="B117" s="18"/>
      <c r="C117" s="20"/>
      <c r="D117" s="20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31"/>
      <c r="P117" s="18"/>
      <c r="Q117" s="31"/>
      <c r="R117" s="18"/>
      <c r="S117" s="31"/>
      <c r="T117" s="18"/>
      <c r="U117" s="31"/>
      <c r="V117" s="18"/>
      <c r="W117" s="18"/>
    </row>
    <row r="118" spans="1:23" s="17" customFormat="1" ht="12.75">
      <c r="A118" s="27"/>
      <c r="B118" s="18"/>
      <c r="C118" s="20"/>
      <c r="D118" s="20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31"/>
      <c r="P118" s="18"/>
      <c r="Q118" s="31"/>
      <c r="R118" s="18"/>
      <c r="S118" s="31"/>
      <c r="T118" s="18"/>
      <c r="U118" s="31"/>
      <c r="V118" s="18"/>
      <c r="W118" s="18"/>
    </row>
    <row r="119" spans="1:23" s="17" customFormat="1" ht="12.75">
      <c r="A119" s="27"/>
      <c r="B119" s="18"/>
      <c r="C119" s="20"/>
      <c r="D119" s="20"/>
      <c r="E119" s="20"/>
      <c r="F119" s="20"/>
      <c r="G119" s="20"/>
      <c r="H119" s="22"/>
      <c r="I119" s="20"/>
      <c r="J119" s="22"/>
      <c r="K119" s="23"/>
      <c r="L119" s="22"/>
      <c r="M119" s="24"/>
      <c r="N119" s="23"/>
      <c r="O119" s="25"/>
      <c r="P119" s="22"/>
      <c r="Q119" s="25"/>
      <c r="R119" s="22"/>
      <c r="S119" s="26"/>
      <c r="T119" s="22"/>
      <c r="U119" s="25"/>
      <c r="V119" s="22"/>
      <c r="W119" s="18"/>
    </row>
    <row r="120" spans="1:23" s="17" customFormat="1" ht="12.75">
      <c r="A120" s="27"/>
      <c r="B120" s="27"/>
      <c r="C120" s="20"/>
      <c r="D120" s="20"/>
      <c r="E120" s="20"/>
      <c r="F120" s="20"/>
      <c r="G120" s="20"/>
      <c r="H120" s="22"/>
      <c r="I120" s="23"/>
      <c r="J120" s="22"/>
      <c r="K120" s="23"/>
      <c r="L120" s="22"/>
      <c r="M120" s="51"/>
      <c r="N120" s="23"/>
      <c r="O120" s="25"/>
      <c r="P120" s="22"/>
      <c r="Q120" s="25"/>
      <c r="R120" s="22"/>
      <c r="S120" s="26"/>
      <c r="T120" s="22"/>
      <c r="U120" s="25"/>
      <c r="V120" s="22"/>
      <c r="W120" s="18"/>
    </row>
    <row r="121" spans="1:23" s="17" customFormat="1" ht="12.75">
      <c r="A121" s="27"/>
      <c r="B121" s="18"/>
      <c r="C121" s="20"/>
      <c r="D121" s="20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31"/>
      <c r="P121" s="18"/>
      <c r="Q121" s="31"/>
      <c r="R121" s="18"/>
      <c r="S121" s="31"/>
      <c r="T121" s="18"/>
      <c r="U121" s="31"/>
      <c r="V121" s="18"/>
      <c r="W121" s="18"/>
    </row>
    <row r="122" spans="1:23" s="17" customFormat="1" ht="12.75">
      <c r="A122" s="27"/>
      <c r="B122" s="18"/>
      <c r="C122" s="20"/>
      <c r="D122" s="20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31"/>
      <c r="P122" s="18"/>
      <c r="Q122" s="31"/>
      <c r="R122" s="18"/>
      <c r="S122" s="31"/>
      <c r="T122" s="18"/>
      <c r="U122" s="31"/>
      <c r="V122" s="18"/>
      <c r="W122" s="18"/>
    </row>
    <row r="123" spans="1:23" s="17" customFormat="1" ht="12.75">
      <c r="A123" s="27"/>
      <c r="B123" s="18"/>
      <c r="C123" s="20"/>
      <c r="D123" s="20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31"/>
      <c r="P123" s="18"/>
      <c r="Q123" s="31"/>
      <c r="R123" s="18"/>
      <c r="S123" s="31"/>
      <c r="T123" s="18"/>
      <c r="U123" s="31"/>
      <c r="V123" s="18"/>
      <c r="W123" s="18"/>
    </row>
    <row r="124" spans="1:23" s="17" customFormat="1" ht="12.75">
      <c r="A124" s="27"/>
      <c r="B124" s="18"/>
      <c r="C124" s="20"/>
      <c r="D124" s="20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31"/>
      <c r="P124" s="18"/>
      <c r="Q124" s="31"/>
      <c r="R124" s="18"/>
      <c r="S124" s="31"/>
      <c r="T124" s="18"/>
      <c r="U124" s="31"/>
      <c r="V124" s="18"/>
      <c r="W124" s="18"/>
    </row>
    <row r="125" spans="1:23" s="17" customFormat="1" ht="12.75">
      <c r="A125" s="27"/>
      <c r="B125" s="18"/>
      <c r="C125" s="20"/>
      <c r="D125" s="20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31"/>
      <c r="P125" s="18"/>
      <c r="Q125" s="31"/>
      <c r="R125" s="18"/>
      <c r="S125" s="31"/>
      <c r="T125" s="18"/>
      <c r="U125" s="31"/>
      <c r="V125" s="18"/>
      <c r="W125" s="18"/>
    </row>
    <row r="126" spans="1:23" s="17" customFormat="1" ht="12.75">
      <c r="A126" s="27"/>
      <c r="B126" s="18"/>
      <c r="C126" s="20"/>
      <c r="D126" s="20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31"/>
      <c r="P126" s="18"/>
      <c r="Q126" s="31"/>
      <c r="R126" s="18"/>
      <c r="S126" s="31"/>
      <c r="T126" s="18"/>
      <c r="U126" s="31"/>
      <c r="V126" s="18"/>
      <c r="W126" s="18"/>
    </row>
    <row r="127" spans="1:23" s="17" customFormat="1" ht="12.75">
      <c r="A127" s="27"/>
      <c r="B127" s="18"/>
      <c r="C127" s="20"/>
      <c r="D127" s="20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31"/>
      <c r="P127" s="18"/>
      <c r="Q127" s="31"/>
      <c r="R127" s="18"/>
      <c r="S127" s="31"/>
      <c r="T127" s="18"/>
      <c r="U127" s="31"/>
      <c r="V127" s="18"/>
      <c r="W127" s="18"/>
    </row>
    <row r="128" spans="1:23" s="17" customFormat="1" ht="12.75">
      <c r="A128" s="27"/>
      <c r="B128" s="18"/>
      <c r="C128" s="20"/>
      <c r="D128" s="20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31"/>
      <c r="P128" s="18"/>
      <c r="Q128" s="31"/>
      <c r="R128" s="18"/>
      <c r="S128" s="31"/>
      <c r="T128" s="18"/>
      <c r="U128" s="31"/>
      <c r="V128" s="18"/>
      <c r="W128" s="18"/>
    </row>
    <row r="129" spans="1:23" s="17" customFormat="1" ht="12.75">
      <c r="A129" s="27"/>
      <c r="B129" s="18"/>
      <c r="C129" s="20"/>
      <c r="D129" s="20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31"/>
      <c r="P129" s="18"/>
      <c r="Q129" s="31"/>
      <c r="R129" s="18"/>
      <c r="S129" s="31"/>
      <c r="T129" s="18"/>
      <c r="U129" s="31"/>
      <c r="V129" s="18"/>
      <c r="W129" s="18"/>
    </row>
    <row r="130" spans="1:23" s="17" customFormat="1" ht="12.75">
      <c r="A130" s="27"/>
      <c r="B130" s="18"/>
      <c r="C130" s="20"/>
      <c r="D130" s="20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31"/>
      <c r="P130" s="18"/>
      <c r="Q130" s="31"/>
      <c r="R130" s="18"/>
      <c r="S130" s="31"/>
      <c r="T130" s="18"/>
      <c r="U130" s="31"/>
      <c r="V130" s="18"/>
      <c r="W130" s="18"/>
    </row>
    <row r="131" spans="1:23" s="17" customFormat="1" ht="12.75">
      <c r="A131" s="27"/>
      <c r="B131" s="18"/>
      <c r="C131" s="20"/>
      <c r="D131" s="20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31"/>
      <c r="P131" s="18"/>
      <c r="Q131" s="31"/>
      <c r="R131" s="18"/>
      <c r="S131" s="31"/>
      <c r="T131" s="18"/>
      <c r="U131" s="31"/>
      <c r="V131" s="18"/>
      <c r="W131" s="18"/>
    </row>
    <row r="132" spans="1:23" s="17" customFormat="1" ht="12.75">
      <c r="A132" s="27"/>
      <c r="B132" s="18"/>
      <c r="C132" s="20"/>
      <c r="D132" s="20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31"/>
      <c r="P132" s="18"/>
      <c r="Q132" s="31"/>
      <c r="R132" s="18"/>
      <c r="S132" s="31"/>
      <c r="T132" s="18"/>
      <c r="U132" s="31"/>
      <c r="V132" s="18"/>
      <c r="W132" s="18"/>
    </row>
    <row r="133" spans="1:23" s="17" customFormat="1" ht="12.75">
      <c r="A133" s="27"/>
      <c r="B133" s="18"/>
      <c r="C133" s="20"/>
      <c r="D133" s="20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31"/>
      <c r="P133" s="18"/>
      <c r="Q133" s="31"/>
      <c r="R133" s="18"/>
      <c r="S133" s="31"/>
      <c r="T133" s="18"/>
      <c r="U133" s="31"/>
      <c r="V133" s="18"/>
      <c r="W133" s="18"/>
    </row>
    <row r="134" spans="1:23" s="17" customFormat="1" ht="12.75">
      <c r="A134" s="27"/>
      <c r="B134" s="18"/>
      <c r="C134" s="20"/>
      <c r="D134" s="20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31"/>
      <c r="P134" s="18"/>
      <c r="Q134" s="31"/>
      <c r="R134" s="18"/>
      <c r="S134" s="31"/>
      <c r="T134" s="18"/>
      <c r="U134" s="31"/>
      <c r="V134" s="18"/>
      <c r="W134" s="18"/>
    </row>
    <row r="135" spans="1:23" s="17" customFormat="1" ht="12.75">
      <c r="A135" s="27"/>
      <c r="B135" s="18"/>
      <c r="C135" s="20"/>
      <c r="D135" s="20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31"/>
      <c r="P135" s="18"/>
      <c r="Q135" s="31"/>
      <c r="R135" s="18"/>
      <c r="S135" s="31"/>
      <c r="T135" s="18"/>
      <c r="U135" s="31"/>
      <c r="V135" s="18"/>
      <c r="W135" s="18"/>
    </row>
    <row r="136" spans="1:23" ht="12.75">
      <c r="A136" s="14"/>
      <c r="B136" s="5"/>
      <c r="C136" s="13"/>
      <c r="D136" s="13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11"/>
      <c r="P136" s="5"/>
      <c r="Q136" s="11"/>
      <c r="R136" s="5"/>
      <c r="S136" s="11"/>
      <c r="T136" s="5"/>
      <c r="U136" s="11"/>
      <c r="V136" s="5"/>
      <c r="W136" s="5"/>
    </row>
    <row r="137" spans="1:23" ht="12.75">
      <c r="A137" s="14"/>
      <c r="B137" s="5"/>
      <c r="C137" s="13"/>
      <c r="D137" s="13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11"/>
      <c r="P137" s="5"/>
      <c r="Q137" s="11"/>
      <c r="R137" s="5"/>
      <c r="S137" s="11"/>
      <c r="T137" s="5"/>
      <c r="U137" s="11"/>
      <c r="V137" s="5"/>
      <c r="W137" s="5"/>
    </row>
    <row r="138" spans="1:23" ht="12.75">
      <c r="A138" s="14"/>
      <c r="B138" s="5"/>
      <c r="C138" s="13"/>
      <c r="D138" s="13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11"/>
      <c r="P138" s="5"/>
      <c r="Q138" s="11"/>
      <c r="R138" s="5"/>
      <c r="S138" s="11"/>
      <c r="T138" s="5"/>
      <c r="U138" s="11"/>
      <c r="V138" s="5"/>
      <c r="W138" s="5"/>
    </row>
    <row r="139" spans="1:23" ht="12.75">
      <c r="A139" s="14"/>
      <c r="B139" s="5"/>
      <c r="C139" s="13"/>
      <c r="D139" s="13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1"/>
      <c r="P139" s="5"/>
      <c r="Q139" s="11"/>
      <c r="R139" s="5"/>
      <c r="S139" s="11"/>
      <c r="T139" s="5"/>
      <c r="U139" s="11"/>
      <c r="V139" s="5"/>
      <c r="W139" s="5"/>
    </row>
    <row r="140" spans="1:23" ht="12.75">
      <c r="A140" s="14"/>
      <c r="B140" s="5"/>
      <c r="C140" s="13"/>
      <c r="D140" s="13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1"/>
      <c r="P140" s="5"/>
      <c r="Q140" s="11"/>
      <c r="R140" s="5"/>
      <c r="S140" s="11"/>
      <c r="T140" s="5"/>
      <c r="U140" s="11"/>
      <c r="V140" s="5"/>
      <c r="W140" s="5"/>
    </row>
    <row r="141" spans="1:23" ht="12.75">
      <c r="A141" s="14"/>
      <c r="B141" s="5"/>
      <c r="C141" s="13"/>
      <c r="D141" s="13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11"/>
      <c r="P141" s="5"/>
      <c r="Q141" s="11"/>
      <c r="R141" s="5"/>
      <c r="S141" s="11"/>
      <c r="T141" s="5"/>
      <c r="U141" s="11"/>
      <c r="V141" s="5"/>
      <c r="W141" s="5"/>
    </row>
    <row r="142" spans="1:23" ht="12.75">
      <c r="A142" s="14"/>
      <c r="B142" s="5"/>
      <c r="C142" s="13"/>
      <c r="D142" s="13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1"/>
      <c r="P142" s="5"/>
      <c r="Q142" s="11"/>
      <c r="R142" s="5"/>
      <c r="S142" s="11"/>
      <c r="T142" s="5"/>
      <c r="U142" s="11"/>
      <c r="V142" s="5"/>
      <c r="W142" s="5"/>
    </row>
    <row r="143" spans="1:23" ht="12.75">
      <c r="A143" s="14"/>
      <c r="B143" s="5"/>
      <c r="C143" s="13"/>
      <c r="D143" s="13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11"/>
      <c r="P143" s="5"/>
      <c r="Q143" s="11"/>
      <c r="R143" s="5"/>
      <c r="S143" s="11"/>
      <c r="T143" s="5"/>
      <c r="U143" s="11"/>
      <c r="V143" s="5"/>
      <c r="W143" s="5"/>
    </row>
    <row r="144" spans="1:23" ht="12.75">
      <c r="A144" s="14"/>
      <c r="B144" s="5"/>
      <c r="C144" s="13"/>
      <c r="D144" s="13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11"/>
      <c r="P144" s="5"/>
      <c r="Q144" s="11"/>
      <c r="R144" s="5"/>
      <c r="S144" s="11"/>
      <c r="T144" s="5"/>
      <c r="U144" s="11"/>
      <c r="V144" s="5"/>
      <c r="W144" s="5"/>
    </row>
    <row r="145" spans="1:23" ht="12.75">
      <c r="A145" s="14"/>
      <c r="B145" s="5"/>
      <c r="C145" s="13"/>
      <c r="D145" s="13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11"/>
      <c r="P145" s="5"/>
      <c r="Q145" s="11"/>
      <c r="R145" s="5"/>
      <c r="S145" s="11"/>
      <c r="T145" s="5"/>
      <c r="U145" s="11"/>
      <c r="V145" s="5"/>
      <c r="W145" s="5"/>
    </row>
    <row r="146" spans="1:23" ht="12.75">
      <c r="A146" s="14"/>
      <c r="B146" s="5"/>
      <c r="C146" s="13"/>
      <c r="D146" s="13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11"/>
      <c r="P146" s="5"/>
      <c r="Q146" s="11"/>
      <c r="R146" s="5"/>
      <c r="S146" s="11"/>
      <c r="T146" s="5"/>
      <c r="U146" s="11"/>
      <c r="V146" s="5"/>
      <c r="W146" s="5"/>
    </row>
    <row r="147" spans="1:23" ht="12.75">
      <c r="A147" s="14"/>
      <c r="B147" s="5"/>
      <c r="C147" s="13"/>
      <c r="D147" s="13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11"/>
      <c r="P147" s="5"/>
      <c r="Q147" s="11"/>
      <c r="R147" s="5"/>
      <c r="S147" s="11"/>
      <c r="T147" s="5"/>
      <c r="U147" s="11"/>
      <c r="V147" s="5"/>
      <c r="W147" s="5"/>
    </row>
    <row r="148" spans="1:23" ht="12.75">
      <c r="A148" s="14"/>
      <c r="B148" s="5"/>
      <c r="C148" s="13"/>
      <c r="D148" s="13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11"/>
      <c r="P148" s="5"/>
      <c r="Q148" s="11"/>
      <c r="R148" s="5"/>
      <c r="S148" s="11"/>
      <c r="T148" s="5"/>
      <c r="U148" s="11"/>
      <c r="V148" s="5"/>
      <c r="W148" s="5"/>
    </row>
    <row r="149" spans="1:23" ht="12.75">
      <c r="A149" s="14"/>
      <c r="B149" s="5"/>
      <c r="C149" s="13"/>
      <c r="D149" s="13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11"/>
      <c r="P149" s="5"/>
      <c r="Q149" s="11"/>
      <c r="R149" s="5"/>
      <c r="S149" s="11"/>
      <c r="T149" s="5"/>
      <c r="U149" s="11"/>
      <c r="V149" s="5"/>
      <c r="W149" s="5"/>
    </row>
    <row r="150" spans="1:23" ht="12.75">
      <c r="A150" s="14"/>
      <c r="B150" s="5"/>
      <c r="C150" s="13"/>
      <c r="D150" s="13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11"/>
      <c r="P150" s="5"/>
      <c r="Q150" s="11"/>
      <c r="R150" s="5"/>
      <c r="S150" s="11"/>
      <c r="T150" s="5"/>
      <c r="U150" s="11"/>
      <c r="V150" s="5"/>
      <c r="W150" s="5"/>
    </row>
    <row r="151" spans="1:23" ht="12.75">
      <c r="A151" s="14"/>
      <c r="B151" s="5"/>
      <c r="C151" s="13"/>
      <c r="D151" s="13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11"/>
      <c r="P151" s="5"/>
      <c r="Q151" s="11"/>
      <c r="R151" s="5"/>
      <c r="S151" s="11"/>
      <c r="T151" s="5"/>
      <c r="U151" s="11"/>
      <c r="V151" s="5"/>
      <c r="W151" s="5"/>
    </row>
    <row r="152" spans="1:23" ht="12.75">
      <c r="A152" s="14"/>
      <c r="B152" s="5"/>
      <c r="C152" s="13"/>
      <c r="D152" s="13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11"/>
      <c r="P152" s="5"/>
      <c r="Q152" s="11"/>
      <c r="R152" s="5"/>
      <c r="S152" s="11"/>
      <c r="T152" s="5"/>
      <c r="U152" s="11"/>
      <c r="V152" s="5"/>
      <c r="W152" s="5"/>
    </row>
    <row r="153" spans="1:23" ht="12.75">
      <c r="A153" s="14"/>
      <c r="B153" s="5"/>
      <c r="C153" s="13"/>
      <c r="D153" s="13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11"/>
      <c r="P153" s="5"/>
      <c r="Q153" s="11"/>
      <c r="R153" s="5"/>
      <c r="S153" s="11"/>
      <c r="T153" s="5"/>
      <c r="U153" s="11"/>
      <c r="V153" s="5"/>
      <c r="W153" s="5"/>
    </row>
    <row r="154" spans="1:23" ht="12.75">
      <c r="A154" s="14"/>
      <c r="B154" s="5"/>
      <c r="C154" s="13"/>
      <c r="D154" s="13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11"/>
      <c r="P154" s="5"/>
      <c r="Q154" s="11"/>
      <c r="R154" s="5"/>
      <c r="S154" s="11"/>
      <c r="T154" s="5"/>
      <c r="U154" s="11"/>
      <c r="V154" s="5"/>
      <c r="W154" s="5"/>
    </row>
    <row r="155" spans="1:23" ht="12.75">
      <c r="A155" s="14"/>
      <c r="B155" s="5"/>
      <c r="C155" s="13"/>
      <c r="D155" s="13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11"/>
      <c r="P155" s="5"/>
      <c r="Q155" s="11"/>
      <c r="R155" s="5"/>
      <c r="S155" s="11"/>
      <c r="T155" s="5"/>
      <c r="U155" s="11"/>
      <c r="V155" s="5"/>
      <c r="W155" s="5"/>
    </row>
    <row r="156" spans="1:23" ht="12.75">
      <c r="A156" s="14"/>
      <c r="B156" s="5"/>
      <c r="C156" s="13"/>
      <c r="D156" s="13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11"/>
      <c r="P156" s="5"/>
      <c r="Q156" s="11"/>
      <c r="R156" s="5"/>
      <c r="S156" s="11"/>
      <c r="T156" s="5"/>
      <c r="U156" s="11"/>
      <c r="V156" s="5"/>
      <c r="W156" s="5"/>
    </row>
    <row r="157" spans="1:23" ht="12.75">
      <c r="A157" s="14"/>
      <c r="B157" s="5"/>
      <c r="C157" s="13"/>
      <c r="D157" s="13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11"/>
      <c r="P157" s="5"/>
      <c r="Q157" s="11"/>
      <c r="R157" s="5"/>
      <c r="S157" s="11"/>
      <c r="T157" s="5"/>
      <c r="U157" s="11"/>
      <c r="V157" s="5"/>
      <c r="W157" s="5"/>
    </row>
    <row r="158" spans="1:23" ht="12.75">
      <c r="A158" s="14"/>
      <c r="B158" s="5"/>
      <c r="C158" s="13"/>
      <c r="D158" s="13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11"/>
      <c r="P158" s="5"/>
      <c r="Q158" s="11"/>
      <c r="R158" s="5"/>
      <c r="S158" s="11"/>
      <c r="T158" s="5"/>
      <c r="U158" s="11"/>
      <c r="V158" s="5"/>
      <c r="W158" s="5"/>
    </row>
    <row r="159" spans="1:23" ht="12.75">
      <c r="A159" s="14"/>
      <c r="B159" s="5"/>
      <c r="C159" s="13"/>
      <c r="D159" s="13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11"/>
      <c r="P159" s="5"/>
      <c r="Q159" s="11"/>
      <c r="R159" s="5"/>
      <c r="S159" s="11"/>
      <c r="T159" s="5"/>
      <c r="U159" s="11"/>
      <c r="V159" s="5"/>
      <c r="W159" s="5"/>
    </row>
    <row r="160" spans="1:23" ht="12.75">
      <c r="A160" s="14"/>
      <c r="B160" s="5"/>
      <c r="C160" s="13"/>
      <c r="D160" s="13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11"/>
      <c r="P160" s="5"/>
      <c r="Q160" s="11"/>
      <c r="R160" s="5"/>
      <c r="S160" s="11"/>
      <c r="T160" s="5"/>
      <c r="U160" s="11"/>
      <c r="V160" s="5"/>
      <c r="W160" s="5"/>
    </row>
    <row r="161" spans="1:23" ht="12.75">
      <c r="A161" s="14"/>
      <c r="B161" s="5"/>
      <c r="C161" s="13"/>
      <c r="D161" s="13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11"/>
      <c r="P161" s="5"/>
      <c r="Q161" s="11"/>
      <c r="R161" s="5"/>
      <c r="S161" s="11"/>
      <c r="T161" s="5"/>
      <c r="U161" s="11"/>
      <c r="V161" s="5"/>
      <c r="W161" s="5"/>
    </row>
    <row r="162" spans="1:23" ht="12.75">
      <c r="A162" s="14"/>
      <c r="B162" s="5"/>
      <c r="C162" s="13"/>
      <c r="D162" s="13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11"/>
      <c r="P162" s="5"/>
      <c r="Q162" s="11"/>
      <c r="R162" s="5"/>
      <c r="S162" s="11"/>
      <c r="T162" s="5"/>
      <c r="U162" s="11"/>
      <c r="V162" s="5"/>
      <c r="W162" s="5"/>
    </row>
    <row r="163" spans="1:23" ht="12.75">
      <c r="A163" s="14"/>
      <c r="B163" s="5"/>
      <c r="C163" s="13"/>
      <c r="D163" s="13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11"/>
      <c r="P163" s="5"/>
      <c r="Q163" s="11"/>
      <c r="R163" s="5"/>
      <c r="S163" s="11"/>
      <c r="T163" s="5"/>
      <c r="U163" s="11"/>
      <c r="V163" s="5"/>
      <c r="W163" s="5"/>
    </row>
    <row r="164" spans="1:23" ht="12.75">
      <c r="A164" s="14"/>
      <c r="B164" s="5"/>
      <c r="C164" s="13"/>
      <c r="D164" s="1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11"/>
      <c r="P164" s="5"/>
      <c r="Q164" s="11"/>
      <c r="R164" s="5"/>
      <c r="S164" s="11"/>
      <c r="T164" s="5"/>
      <c r="U164" s="11"/>
      <c r="V164" s="5"/>
      <c r="W164" s="5"/>
    </row>
    <row r="165" spans="1:23" ht="12.75">
      <c r="A165" s="14"/>
      <c r="B165" s="5"/>
      <c r="C165" s="13"/>
      <c r="D165" s="13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11"/>
      <c r="P165" s="5"/>
      <c r="Q165" s="11"/>
      <c r="R165" s="5"/>
      <c r="S165" s="11"/>
      <c r="T165" s="5"/>
      <c r="U165" s="11"/>
      <c r="V165" s="5"/>
      <c r="W165" s="5"/>
    </row>
    <row r="166" spans="1:23" ht="12.75">
      <c r="A166" s="14"/>
      <c r="B166" s="5"/>
      <c r="C166" s="13"/>
      <c r="D166" s="13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11"/>
      <c r="P166" s="5"/>
      <c r="Q166" s="11"/>
      <c r="R166" s="5"/>
      <c r="S166" s="11"/>
      <c r="T166" s="5"/>
      <c r="U166" s="11"/>
      <c r="V166" s="5"/>
      <c r="W166" s="5"/>
    </row>
    <row r="167" spans="1:23" ht="12.75">
      <c r="A167" s="14"/>
      <c r="B167" s="5"/>
      <c r="C167" s="13"/>
      <c r="D167" s="13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11"/>
      <c r="P167" s="5"/>
      <c r="Q167" s="11"/>
      <c r="R167" s="5"/>
      <c r="S167" s="11"/>
      <c r="T167" s="5"/>
      <c r="U167" s="11"/>
      <c r="V167" s="5"/>
      <c r="W167" s="5"/>
    </row>
    <row r="168" spans="1:23" ht="12.75">
      <c r="A168" s="14"/>
      <c r="B168" s="5"/>
      <c r="C168" s="13"/>
      <c r="D168" s="13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11"/>
      <c r="P168" s="5"/>
      <c r="Q168" s="11"/>
      <c r="R168" s="5"/>
      <c r="S168" s="11"/>
      <c r="T168" s="5"/>
      <c r="U168" s="11"/>
      <c r="V168" s="5"/>
      <c r="W168" s="5"/>
    </row>
    <row r="169" spans="1:23" ht="12.75">
      <c r="A169" s="14"/>
      <c r="B169" s="5"/>
      <c r="C169" s="13"/>
      <c r="D169" s="13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11"/>
      <c r="P169" s="5"/>
      <c r="Q169" s="11"/>
      <c r="R169" s="5"/>
      <c r="S169" s="11"/>
      <c r="T169" s="5"/>
      <c r="U169" s="11"/>
      <c r="V169" s="5"/>
      <c r="W169" s="5"/>
    </row>
    <row r="170" spans="1:23" ht="12.75">
      <c r="A170" s="14"/>
      <c r="B170" s="5"/>
      <c r="C170" s="13"/>
      <c r="D170" s="13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11"/>
      <c r="P170" s="5"/>
      <c r="Q170" s="11"/>
      <c r="R170" s="5"/>
      <c r="S170" s="11"/>
      <c r="T170" s="5"/>
      <c r="U170" s="11"/>
      <c r="V170" s="5"/>
      <c r="W170" s="5"/>
    </row>
    <row r="171" spans="1:23" ht="12.75">
      <c r="A171" s="14"/>
      <c r="B171" s="5"/>
      <c r="C171" s="13"/>
      <c r="D171" s="13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11"/>
      <c r="P171" s="5"/>
      <c r="Q171" s="11"/>
      <c r="R171" s="5"/>
      <c r="S171" s="11"/>
      <c r="T171" s="5"/>
      <c r="U171" s="11"/>
      <c r="V171" s="5"/>
      <c r="W171" s="5"/>
    </row>
    <row r="172" spans="1:23" ht="12.75">
      <c r="A172" s="14"/>
      <c r="B172" s="5"/>
      <c r="C172" s="13"/>
      <c r="D172" s="13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11"/>
      <c r="P172" s="5"/>
      <c r="Q172" s="11"/>
      <c r="R172" s="5"/>
      <c r="S172" s="11"/>
      <c r="T172" s="5"/>
      <c r="U172" s="11"/>
      <c r="V172" s="5"/>
      <c r="W172" s="5"/>
    </row>
    <row r="173" spans="1:23" ht="12.75">
      <c r="A173" s="14"/>
      <c r="B173" s="5"/>
      <c r="C173" s="13"/>
      <c r="D173" s="13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11"/>
      <c r="P173" s="5"/>
      <c r="Q173" s="11"/>
      <c r="R173" s="5"/>
      <c r="S173" s="11"/>
      <c r="T173" s="5"/>
      <c r="U173" s="11"/>
      <c r="V173" s="5"/>
      <c r="W173" s="5"/>
    </row>
    <row r="174" spans="1:23" ht="12.75">
      <c r="A174" s="14"/>
      <c r="B174" s="5"/>
      <c r="C174" s="13"/>
      <c r="D174" s="13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11"/>
      <c r="P174" s="5"/>
      <c r="Q174" s="11"/>
      <c r="R174" s="5"/>
      <c r="S174" s="11"/>
      <c r="T174" s="5"/>
      <c r="U174" s="11"/>
      <c r="V174" s="5"/>
      <c r="W174" s="5"/>
    </row>
    <row r="175" spans="1:23" ht="12.75">
      <c r="A175" s="14"/>
      <c r="B175" s="5"/>
      <c r="C175" s="13"/>
      <c r="D175" s="13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11"/>
      <c r="P175" s="5"/>
      <c r="Q175" s="11"/>
      <c r="R175" s="5"/>
      <c r="S175" s="11"/>
      <c r="T175" s="5"/>
      <c r="U175" s="11"/>
      <c r="V175" s="5"/>
      <c r="W175" s="5"/>
    </row>
    <row r="176" spans="1:23" ht="12.75">
      <c r="A176" s="14"/>
      <c r="B176" s="5"/>
      <c r="C176" s="13"/>
      <c r="D176" s="13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11"/>
      <c r="P176" s="5"/>
      <c r="Q176" s="11"/>
      <c r="R176" s="5"/>
      <c r="S176" s="11"/>
      <c r="T176" s="5"/>
      <c r="U176" s="11"/>
      <c r="V176" s="5"/>
      <c r="W176" s="5"/>
    </row>
    <row r="177" spans="1:23" ht="12.75">
      <c r="A177" s="14"/>
      <c r="B177" s="5"/>
      <c r="C177" s="13"/>
      <c r="D177" s="13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11"/>
      <c r="P177" s="5"/>
      <c r="Q177" s="11"/>
      <c r="R177" s="5"/>
      <c r="S177" s="11"/>
      <c r="T177" s="5"/>
      <c r="U177" s="11"/>
      <c r="V177" s="5"/>
      <c r="W177" s="5"/>
    </row>
    <row r="178" spans="1:23" ht="12.75">
      <c r="A178" s="14"/>
      <c r="B178" s="5"/>
      <c r="C178" s="13"/>
      <c r="D178" s="13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11"/>
      <c r="P178" s="5"/>
      <c r="Q178" s="11"/>
      <c r="R178" s="5"/>
      <c r="S178" s="11"/>
      <c r="T178" s="5"/>
      <c r="U178" s="11"/>
      <c r="V178" s="5"/>
      <c r="W178" s="5"/>
    </row>
    <row r="179" spans="1:23" ht="12.75">
      <c r="A179" s="14"/>
      <c r="B179" s="5"/>
      <c r="C179" s="13"/>
      <c r="D179" s="13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11"/>
      <c r="P179" s="5"/>
      <c r="Q179" s="11"/>
      <c r="R179" s="5"/>
      <c r="S179" s="11"/>
      <c r="T179" s="5"/>
      <c r="U179" s="11"/>
      <c r="V179" s="5"/>
      <c r="W179" s="5"/>
    </row>
    <row r="180" spans="1:23" ht="12.75">
      <c r="A180" s="14"/>
      <c r="B180" s="5"/>
      <c r="C180" s="13"/>
      <c r="D180" s="13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11"/>
      <c r="P180" s="5"/>
      <c r="Q180" s="11"/>
      <c r="R180" s="5"/>
      <c r="S180" s="11"/>
      <c r="T180" s="5"/>
      <c r="U180" s="11"/>
      <c r="V180" s="5"/>
      <c r="W180" s="5"/>
    </row>
  </sheetData>
  <sheetProtection/>
  <mergeCells count="91">
    <mergeCell ref="U84:V86"/>
    <mergeCell ref="A26:V26"/>
    <mergeCell ref="M84:N86"/>
    <mergeCell ref="B111:B113"/>
    <mergeCell ref="B84:B87"/>
    <mergeCell ref="C84:C87"/>
    <mergeCell ref="C41:D41"/>
    <mergeCell ref="C44:D44"/>
    <mergeCell ref="A111:A113"/>
    <mergeCell ref="B92:C92"/>
    <mergeCell ref="A99:A100"/>
    <mergeCell ref="B89:C89"/>
    <mergeCell ref="B110:C110"/>
    <mergeCell ref="Q84:R86"/>
    <mergeCell ref="E84:E87"/>
    <mergeCell ref="G84:L84"/>
    <mergeCell ref="A84:A87"/>
    <mergeCell ref="B96:C96"/>
    <mergeCell ref="B99:B100"/>
    <mergeCell ref="B98:C98"/>
    <mergeCell ref="F84:F87"/>
    <mergeCell ref="K58:L59"/>
    <mergeCell ref="G58:H59"/>
    <mergeCell ref="I58:J59"/>
    <mergeCell ref="E57:E60"/>
    <mergeCell ref="I85:J86"/>
    <mergeCell ref="K85:L86"/>
    <mergeCell ref="O57:P59"/>
    <mergeCell ref="B54:N54"/>
    <mergeCell ref="O84:P86"/>
    <mergeCell ref="B62:C62"/>
    <mergeCell ref="B81:N81"/>
    <mergeCell ref="B66:C66"/>
    <mergeCell ref="G85:H86"/>
    <mergeCell ref="B82:N82"/>
    <mergeCell ref="F57:F60"/>
    <mergeCell ref="B83:N83"/>
    <mergeCell ref="B114:C114"/>
    <mergeCell ref="B102:C102"/>
    <mergeCell ref="B104:C104"/>
    <mergeCell ref="B106:C106"/>
    <mergeCell ref="B108:C108"/>
    <mergeCell ref="A41:B41"/>
    <mergeCell ref="A57:A60"/>
    <mergeCell ref="B57:B60"/>
    <mergeCell ref="C57:C60"/>
    <mergeCell ref="B53:N53"/>
    <mergeCell ref="A45:V45"/>
    <mergeCell ref="A8:B8"/>
    <mergeCell ref="A38:B38"/>
    <mergeCell ref="G57:L57"/>
    <mergeCell ref="B55:N55"/>
    <mergeCell ref="C13:D13"/>
    <mergeCell ref="A39:V39"/>
    <mergeCell ref="B56:N56"/>
    <mergeCell ref="A42:B44"/>
    <mergeCell ref="C38:D38"/>
    <mergeCell ref="A35:V35"/>
    <mergeCell ref="A18:B19"/>
    <mergeCell ref="A14:V14"/>
    <mergeCell ref="C19:D19"/>
    <mergeCell ref="C34:D34"/>
    <mergeCell ref="I5:J6"/>
    <mergeCell ref="C18:D18"/>
    <mergeCell ref="A21:A22"/>
    <mergeCell ref="K5:L6"/>
    <mergeCell ref="O4:P6"/>
    <mergeCell ref="C42:D42"/>
    <mergeCell ref="C43:D43"/>
    <mergeCell ref="E4:E7"/>
    <mergeCell ref="S4:T6"/>
    <mergeCell ref="F4:F7"/>
    <mergeCell ref="G4:L4"/>
    <mergeCell ref="M4:N6"/>
    <mergeCell ref="C24:D24"/>
    <mergeCell ref="D4:D7"/>
    <mergeCell ref="A9:V9"/>
    <mergeCell ref="A13:B13"/>
    <mergeCell ref="C25:D25"/>
    <mergeCell ref="A24:B25"/>
    <mergeCell ref="A20:V20"/>
    <mergeCell ref="A33:B34"/>
    <mergeCell ref="C33:D33"/>
    <mergeCell ref="A1:V1"/>
    <mergeCell ref="A2:V2"/>
    <mergeCell ref="A3:V3"/>
    <mergeCell ref="A4:B7"/>
    <mergeCell ref="C4:C7"/>
    <mergeCell ref="U4:V6"/>
    <mergeCell ref="G5:H6"/>
    <mergeCell ref="Q4:R6"/>
  </mergeCells>
  <printOptions horizontalCentered="1"/>
  <pageMargins left="0.15748031496062992" right="0.15748031496062992" top="0.1968503937007874" bottom="0.15748031496062992" header="0.15748031496062992" footer="0.15748031496062992"/>
  <pageSetup horizontalDpi="360" verticalDpi="360" orientation="landscape" paperSize="9" scale="82" r:id="rId1"/>
  <rowBreaks count="2" manualBreakCount="2">
    <brk id="19" max="21" man="1"/>
    <brk id="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ВМВ</dc:creator>
  <cp:keywords/>
  <dc:description/>
  <cp:lastModifiedBy>User</cp:lastModifiedBy>
  <cp:lastPrinted>2020-07-17T06:38:33Z</cp:lastPrinted>
  <dcterms:created xsi:type="dcterms:W3CDTF">2015-07-10T11:08:15Z</dcterms:created>
  <dcterms:modified xsi:type="dcterms:W3CDTF">2020-07-17T06:46:25Z</dcterms:modified>
  <cp:category/>
  <cp:version/>
  <cp:contentType/>
  <cp:contentStatus/>
</cp:coreProperties>
</file>