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9035" windowHeight="10830" activeTab="1"/>
  </bookViews>
  <sheets>
    <sheet name="Бакалавр" sheetId="1" r:id="rId1"/>
    <sheet name="Магістр" sheetId="2" r:id="rId2"/>
  </sheets>
  <definedNames>
    <definedName name="_xlnm.Print_Area" localSheetId="0">'Бакалавр'!$A$1:$T$113</definedName>
    <definedName name="_xlnm.Print_Area" localSheetId="1">'Магістр'!$A$1:$V$45</definedName>
  </definedNames>
  <calcPr fullCalcOnLoad="1" refMode="R1C1"/>
</workbook>
</file>

<file path=xl/sharedStrings.xml><?xml version="1.0" encoding="utf-8"?>
<sst xmlns="http://schemas.openxmlformats.org/spreadsheetml/2006/main" count="382" uniqueCount="165">
  <si>
    <t xml:space="preserve">Результати </t>
  </si>
  <si>
    <t xml:space="preserve">Форма навчання </t>
  </si>
  <si>
    <t>Дипломів з відзнакою</t>
  </si>
  <si>
    <t>кіл.</t>
  </si>
  <si>
    <t>%</t>
  </si>
  <si>
    <t>1</t>
  </si>
  <si>
    <t>2</t>
  </si>
  <si>
    <t>3</t>
  </si>
  <si>
    <t>4</t>
  </si>
  <si>
    <t>5</t>
  </si>
  <si>
    <t>6</t>
  </si>
  <si>
    <t>8</t>
  </si>
  <si>
    <t>10</t>
  </si>
  <si>
    <t>Заочна</t>
  </si>
  <si>
    <t>Всього</t>
  </si>
  <si>
    <t>6.050701</t>
  </si>
  <si>
    <t>Електротехніка та електротехнології</t>
  </si>
  <si>
    <t xml:space="preserve">6.050802 </t>
  </si>
  <si>
    <t>Код та назва спеціальності підготовки</t>
  </si>
  <si>
    <t>Форма  навчання</t>
  </si>
  <si>
    <t>Рекомендовано до аспірантури</t>
  </si>
  <si>
    <t>Реальних дипломів</t>
  </si>
  <si>
    <t>Захистили науково-дослідні роботи</t>
  </si>
  <si>
    <t>Рекомендовано до впровадження</t>
  </si>
  <si>
    <t>"5"</t>
  </si>
  <si>
    <t>"4"</t>
  </si>
  <si>
    <t>"3"</t>
  </si>
  <si>
    <t>Ректор                                                                                                                                                                               С.М. Шкарлет</t>
  </si>
  <si>
    <t>Виконавець</t>
  </si>
  <si>
    <t>Оцінки ЕК</t>
  </si>
  <si>
    <t>Василенко В.В.</t>
  </si>
  <si>
    <t>Рекомендовано ЕК до впровадження</t>
  </si>
  <si>
    <t>З реальними проектними і конструкторсько-технологічними розробками</t>
  </si>
  <si>
    <t>Результати</t>
  </si>
  <si>
    <t>Випускна кваліфікаційна робота</t>
  </si>
  <si>
    <t>Разом по факультету</t>
  </si>
  <si>
    <t>Разом по університету</t>
  </si>
  <si>
    <t>Ректор                                                                                                                                                                         С.М.Шкарлет</t>
  </si>
  <si>
    <t>Форма атестації</t>
  </si>
  <si>
    <t>14</t>
  </si>
  <si>
    <t>16</t>
  </si>
  <si>
    <t>Допущено до атестації</t>
  </si>
  <si>
    <t>Атестовано</t>
  </si>
  <si>
    <t>Факультет електронних та інформаційних технологій</t>
  </si>
  <si>
    <t>Обліково-економічний факультет</t>
  </si>
  <si>
    <t>Фінансово-економічний факультет</t>
  </si>
  <si>
    <t>Денна</t>
  </si>
  <si>
    <t>6.030601</t>
  </si>
  <si>
    <t>Кваліфікаційний комплексний іспит з фаху</t>
  </si>
  <si>
    <t xml:space="preserve">Заочна </t>
  </si>
  <si>
    <t>Кваліфікаційний іспит з економічної теорії</t>
  </si>
  <si>
    <t>6.030502</t>
  </si>
  <si>
    <t>Економічна кібернетика</t>
  </si>
  <si>
    <t>Юридичний факультет</t>
  </si>
  <si>
    <t>6.030401</t>
  </si>
  <si>
    <t>Кваліфікаційний іспит з права соціального забезпечення</t>
  </si>
  <si>
    <t>Кваліфікаційний іспит з трудового права</t>
  </si>
  <si>
    <t>Правознавство (спеціалізація "Цивільне та господарське право")</t>
  </si>
  <si>
    <t>Кваліфікаційний іспит з господарського та господарського процесуального права</t>
  </si>
  <si>
    <t>Кваліфікаційний іспит з цивільного та цивільного процесуального права</t>
  </si>
  <si>
    <t>6.130102</t>
  </si>
  <si>
    <t>6.060101</t>
  </si>
  <si>
    <t>Будівництво</t>
  </si>
  <si>
    <t>6.060103</t>
  </si>
  <si>
    <t>Гідротехніка (водні ресурси)</t>
  </si>
  <si>
    <t>6.080101</t>
  </si>
  <si>
    <t>Геодезія, картографія та землеустрій</t>
  </si>
  <si>
    <t>Механіко-технологічний факультет</t>
  </si>
  <si>
    <t>6.051801</t>
  </si>
  <si>
    <t>Деревооброблювальні технології</t>
  </si>
  <si>
    <t>6.050504</t>
  </si>
  <si>
    <t>Зварювання</t>
  </si>
  <si>
    <t>6.090101</t>
  </si>
  <si>
    <t>Агрономія</t>
  </si>
  <si>
    <t>6.140103</t>
  </si>
  <si>
    <t>Туризм</t>
  </si>
  <si>
    <t>6.050103</t>
  </si>
  <si>
    <t>Програмна інженерія</t>
  </si>
  <si>
    <t>6.051001</t>
  </si>
  <si>
    <t>Метрологія та інформаційно-вимірювальні технології</t>
  </si>
  <si>
    <t>Заочна на базі ОКР мол. спеціаліст</t>
  </si>
  <si>
    <t>"2"</t>
  </si>
  <si>
    <t>18</t>
  </si>
  <si>
    <t>072</t>
  </si>
  <si>
    <t>073</t>
  </si>
  <si>
    <t>Факультет соціальних технологій, оздоровлення та реабілітації</t>
  </si>
  <si>
    <t>Виконавець:    Василенко В.В.</t>
  </si>
  <si>
    <t>6.050902</t>
  </si>
  <si>
    <t>Радіоелектронні апарати</t>
  </si>
  <si>
    <t>6.010203</t>
  </si>
  <si>
    <t>Здоров'я людини</t>
  </si>
  <si>
    <t>071</t>
  </si>
  <si>
    <t>Навчально-науковий інститут будівництва</t>
  </si>
  <si>
    <t>Разом по ННІ</t>
  </si>
  <si>
    <t>Прикладна механіка (освітньо-наукова програма - Технології та устаткування зварювання)</t>
  </si>
  <si>
    <t>Прикладна механіка (освітньо-наукова програма - Технології машинобудування)</t>
  </si>
  <si>
    <t>Навчально-науковий інститут менеджменту, харчових технологій та торгівлі</t>
  </si>
  <si>
    <t>Менеджмент (освітньо-професійна програма - Менеджмент організацій і адміністрування у виробничій сфері)</t>
  </si>
  <si>
    <t>665-114</t>
  </si>
  <si>
    <t>Код та напрям підготовки (спеціальність) бакалаврів</t>
  </si>
  <si>
    <t>Навчально-науковий інститут бізнесу, природокористування і туризму</t>
  </si>
  <si>
    <t>6.030510; 076</t>
  </si>
  <si>
    <t>6.030509; 071</t>
  </si>
  <si>
    <t>6.030508; 072</t>
  </si>
  <si>
    <t xml:space="preserve">Випускна кваліфікаційна робота </t>
  </si>
  <si>
    <t>6.030502; 051</t>
  </si>
  <si>
    <t>Економіка підприємства;                                  Економіка (освітня програма - Економіка підприємства)</t>
  </si>
  <si>
    <t>6.070106; 274</t>
  </si>
  <si>
    <t>6.130102; 231</t>
  </si>
  <si>
    <t>6.051701; 181</t>
  </si>
  <si>
    <t>6.030507; 075</t>
  </si>
  <si>
    <r>
      <rPr>
        <sz val="10"/>
        <rFont val="Times New Roman"/>
        <family val="1"/>
      </rPr>
      <t>Електронні пристрої та системи</t>
    </r>
    <r>
      <rPr>
        <b/>
        <sz val="10"/>
        <rFont val="Times New Roman"/>
        <family val="1"/>
      </rPr>
      <t xml:space="preserve"> </t>
    </r>
  </si>
  <si>
    <t>у 2018-2019 навчальному році</t>
  </si>
  <si>
    <t>атестації здобувачів вищої освіти за освітнім ступенем магістр</t>
  </si>
  <si>
    <t xml:space="preserve">у 2018-2019 навчальному році </t>
  </si>
  <si>
    <t>Фінанси, банківська справа та страхування (освітньо-професійна програма - Фінанси, банківська справа та страхування)</t>
  </si>
  <si>
    <t>Облік і оподаткування (освітньо-професійна програма - Облік і оподаткування)</t>
  </si>
  <si>
    <t>Комп'ютерна інженерія (освітньо-наукова програма - Комп'ютерна інженерія)</t>
  </si>
  <si>
    <t>Комп'ютерна інженерія (освітньо-професійна програма -Комп'ютерна інженерія)</t>
  </si>
  <si>
    <t>Інженерія програмного забезпечення (освітньо-наукова програма - Інженерія програмного забезпечення)</t>
  </si>
  <si>
    <t>Автомобільний транспорт (освітньо-наукова програма - Автомобільний транспорт)</t>
  </si>
  <si>
    <t>Галузеве машинобудування (освітньо-наукова програма - Галузеве машинобудування )</t>
  </si>
  <si>
    <t>Будівництво та цивільна інженерія (освітньо-наукова програма - Будівництво та цивільна інженерія)</t>
  </si>
  <si>
    <t>Навчально-науковий інститут економіки</t>
  </si>
  <si>
    <t>Навчально-науковий інститут технологій</t>
  </si>
  <si>
    <t>Маркетинг (освітньо-професійна програма - Маркетинг)</t>
  </si>
  <si>
    <t>075</t>
  </si>
  <si>
    <t>Фінанси і кредит;                                      Фінанси, банківська справа та страхування (освітня програма -  Фінанси, банківська справа та страхування)</t>
  </si>
  <si>
    <t>Облік і аудит;                                                      Облік і оподаткування (освітня програма - Облік і оподаткування)</t>
  </si>
  <si>
    <t>Навчально-науковий інститут права і соціальних технологій</t>
  </si>
  <si>
    <t>6.030401; 081</t>
  </si>
  <si>
    <t>Правознавство (спеціалізація "Трудове право та право соціального забезпечення"); Право</t>
  </si>
  <si>
    <t>Соціальна робота  (спеціалізація "Соціальна робота в системі громадського здоров'я")</t>
  </si>
  <si>
    <t>Соціальна робота (спеціалізація "Соціально-правовий захист");                                             Соціальна робота  (освітня програма - Соціально-правовий захист)</t>
  </si>
  <si>
    <t>Кваліфікаційний комплексний іспит з соціально-правового захисту громадян</t>
  </si>
  <si>
    <t>Кваліфікаційний комплексний іспит з теорії і методів соціальної роботи</t>
  </si>
  <si>
    <t>Кваліфікаційний комплексний іспит з соціальної роботи в системі громадського здоров'я</t>
  </si>
  <si>
    <t>6.050502; 131</t>
  </si>
  <si>
    <t>Інженерна механіка; Прикладна механіка (освітня програма - Технології машинобудування)</t>
  </si>
  <si>
    <t>6.050503; 133</t>
  </si>
  <si>
    <t>Машинобудування; Галузеве машинобудування (освітня програма -Газузеве машинобудування)</t>
  </si>
  <si>
    <t>Автомобільний транспорт; Автомобільний транспорт (освітня програма - Автомобільний транспорт)</t>
  </si>
  <si>
    <t>6.060101; 192</t>
  </si>
  <si>
    <t>Будівництво; Будівництво та цивільна інженерія (освітня програма - Комп'ютерні технології у будівництві)</t>
  </si>
  <si>
    <t>6.050102; 123</t>
  </si>
  <si>
    <t>Комп'ютерна інженерія; Комп'ютерна інженерія (освітня програма - Комп'ютерна інженерія)</t>
  </si>
  <si>
    <t>6.170103</t>
  </si>
  <si>
    <t>Управління інформаційною безпекою</t>
  </si>
  <si>
    <t>Кваліфікаційний іспит з інформаційної безпеки</t>
  </si>
  <si>
    <t>Кваліфікаційний іспит із захисту інформації</t>
  </si>
  <si>
    <t>6.030505; 073</t>
  </si>
  <si>
    <t>Управління персоналом та економіка праці; Менеджмент (освітня програма - Управління персоналом та економіка праці)</t>
  </si>
  <si>
    <t>Кваліфікаційний комплексний іспит з фінансово-економічних дисциплін</t>
  </si>
  <si>
    <t>Маркетинг; Маркетинг (освітня програма - Маркетинг)</t>
  </si>
  <si>
    <t>6.090103; 205</t>
  </si>
  <si>
    <t>Лісове і садово-паркове господарство; Лісове господарство (освітня програма - Лісове господарство)</t>
  </si>
  <si>
    <t xml:space="preserve">Менеджмент (спеціалізація: Менеджмент організацій і адміністрування у сфері інноваційної діяльності) </t>
  </si>
  <si>
    <t xml:space="preserve">Менеджмент (спеціалізація: Менеджмент організацій і адміністрування у виробничій сфері) </t>
  </si>
  <si>
    <t xml:space="preserve">Менеджмент (спеціалізація: Менеджмент організацій і адміністрування ) </t>
  </si>
  <si>
    <t>Товарознавство і торговельне підприємництво; Підприємництво, торгівля та біржова діяльність (освітня програма - Підприємництво, торгівля та біржова діяльність)</t>
  </si>
  <si>
    <t>Харчові технології та інженерія;                          Харчові технології (освітня програма - Харчові технології та інженерія)</t>
  </si>
  <si>
    <t>10.06.2019 р.</t>
  </si>
  <si>
    <t>Соціальна робота (спеціалізація "Соціально-правовий захист")</t>
  </si>
  <si>
    <t>01.07.2019 р.</t>
  </si>
  <si>
    <t>атестації здобувачів вищої освіти за освітнім ступенем бакалавр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</si>
</sst>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%"/>
    <numFmt numFmtId="165" formatCode="0.0"/>
    <numFmt numFmtId="166" formatCode="0;\-0;&quot;-&quot;"/>
    <numFmt numFmtId="167" formatCode="0_ ;\-0\ "/>
    <numFmt numFmtId="168" formatCode="0.0;;&quot;-&quot;"/>
    <numFmt numFmtId="169" formatCode="0.0;\-0.0;&quot;-&quot;"/>
    <numFmt numFmtId="170" formatCode="#,##0_₴"/>
    <numFmt numFmtId="171" formatCode="[$-422]d\ mmmm\ yyyy&quot; 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20"/>
      <color rgb="FFFF0000"/>
      <name val="Times New Roman"/>
      <family val="1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169" fontId="54" fillId="0" borderId="0" xfId="0" applyNumberFormat="1" applyFont="1" applyBorder="1" applyAlignment="1">
      <alignment horizontal="center"/>
    </xf>
    <xf numFmtId="166" fontId="54" fillId="0" borderId="0" xfId="0" applyNumberFormat="1" applyFont="1" applyBorder="1" applyAlignment="1">
      <alignment horizontal="center"/>
    </xf>
    <xf numFmtId="0" fontId="54" fillId="0" borderId="0" xfId="57" applyNumberFormat="1" applyFont="1" applyBorder="1" applyAlignment="1">
      <alignment horizontal="center"/>
    </xf>
    <xf numFmtId="1" fontId="54" fillId="0" borderId="0" xfId="57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/>
    </xf>
    <xf numFmtId="1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right"/>
    </xf>
    <xf numFmtId="1" fontId="54" fillId="0" borderId="0" xfId="0" applyNumberFormat="1" applyFont="1" applyBorder="1" applyAlignment="1">
      <alignment horizontal="center" vertical="center"/>
    </xf>
    <xf numFmtId="169" fontId="54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165" fontId="54" fillId="0" borderId="0" xfId="0" applyNumberFormat="1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/>
    </xf>
    <xf numFmtId="169" fontId="54" fillId="0" borderId="0" xfId="0" applyNumberFormat="1" applyFont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 wrapText="1"/>
    </xf>
    <xf numFmtId="168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wrapText="1"/>
    </xf>
    <xf numFmtId="166" fontId="54" fillId="0" borderId="0" xfId="5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57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4" fillId="0" borderId="0" xfId="57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14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21" xfId="0" applyFont="1" applyBorder="1" applyAlignment="1">
      <alignment horizontal="center" vertical="center"/>
    </xf>
    <xf numFmtId="164" fontId="54" fillId="0" borderId="11" xfId="0" applyNumberFormat="1" applyFont="1" applyBorder="1" applyAlignment="1">
      <alignment horizontal="center" vertical="center"/>
    </xf>
    <xf numFmtId="165" fontId="54" fillId="0" borderId="0" xfId="0" applyNumberFormat="1" applyFont="1" applyAlignment="1">
      <alignment/>
    </xf>
    <xf numFmtId="164" fontId="54" fillId="0" borderId="22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64" fontId="54" fillId="0" borderId="23" xfId="0" applyNumberFormat="1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164" fontId="54" fillId="0" borderId="25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64" fontId="55" fillId="0" borderId="13" xfId="0" applyNumberFormat="1" applyFont="1" applyBorder="1" applyAlignment="1">
      <alignment horizontal="center" vertical="center"/>
    </xf>
    <xf numFmtId="165" fontId="55" fillId="0" borderId="0" xfId="0" applyNumberFormat="1" applyFont="1" applyAlignment="1">
      <alignment/>
    </xf>
    <xf numFmtId="165" fontId="56" fillId="0" borderId="0" xfId="0" applyNumberFormat="1" applyFont="1" applyAlignment="1">
      <alignment/>
    </xf>
    <xf numFmtId="0" fontId="54" fillId="0" borderId="26" xfId="0" applyFont="1" applyBorder="1" applyAlignment="1">
      <alignment horizontal="center" vertical="center"/>
    </xf>
    <xf numFmtId="164" fontId="54" fillId="0" borderId="26" xfId="0" applyNumberFormat="1" applyFont="1" applyBorder="1" applyAlignment="1">
      <alignment horizontal="center" vertical="center"/>
    </xf>
    <xf numFmtId="164" fontId="54" fillId="0" borderId="27" xfId="0" applyNumberFormat="1" applyFont="1" applyBorder="1" applyAlignment="1">
      <alignment horizontal="center" vertical="center"/>
    </xf>
    <xf numFmtId="164" fontId="55" fillId="0" borderId="21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54" fillId="0" borderId="28" xfId="0" applyNumberFormat="1" applyFont="1" applyBorder="1" applyAlignment="1">
      <alignment horizontal="center" vertical="center"/>
    </xf>
    <xf numFmtId="165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164" fontId="54" fillId="0" borderId="30" xfId="0" applyNumberFormat="1" applyFont="1" applyBorder="1" applyAlignment="1">
      <alignment horizontal="center" vertical="center"/>
    </xf>
    <xf numFmtId="164" fontId="54" fillId="0" borderId="32" xfId="0" applyNumberFormat="1" applyFont="1" applyBorder="1" applyAlignment="1">
      <alignment horizontal="center" vertical="center"/>
    </xf>
    <xf numFmtId="164" fontId="54" fillId="0" borderId="35" xfId="0" applyNumberFormat="1" applyFont="1" applyBorder="1" applyAlignment="1">
      <alignment horizontal="center" vertical="center"/>
    </xf>
    <xf numFmtId="164" fontId="54" fillId="0" borderId="21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164" fontId="54" fillId="0" borderId="36" xfId="0" applyNumberFormat="1" applyFont="1" applyBorder="1" applyAlignment="1">
      <alignment horizontal="center" vertical="center"/>
    </xf>
    <xf numFmtId="1" fontId="54" fillId="0" borderId="24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164" fontId="54" fillId="0" borderId="29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64" fontId="55" fillId="0" borderId="30" xfId="0" applyNumberFormat="1" applyFont="1" applyBorder="1" applyAlignment="1">
      <alignment horizontal="center" vertical="center"/>
    </xf>
    <xf numFmtId="164" fontId="55" fillId="0" borderId="23" xfId="0" applyNumberFormat="1" applyFont="1" applyBorder="1" applyAlignment="1">
      <alignment horizontal="center" vertical="center"/>
    </xf>
    <xf numFmtId="164" fontId="55" fillId="0" borderId="35" xfId="0" applyNumberFormat="1" applyFont="1" applyBorder="1" applyAlignment="1">
      <alignment horizontal="center" vertical="center"/>
    </xf>
    <xf numFmtId="1" fontId="54" fillId="0" borderId="21" xfId="0" applyNumberFormat="1" applyFont="1" applyBorder="1" applyAlignment="1">
      <alignment horizontal="center" vertical="center"/>
    </xf>
    <xf numFmtId="164" fontId="55" fillId="0" borderId="29" xfId="0" applyNumberFormat="1" applyFont="1" applyBorder="1" applyAlignment="1">
      <alignment horizontal="center" vertical="center"/>
    </xf>
    <xf numFmtId="164" fontId="55" fillId="0" borderId="11" xfId="0" applyNumberFormat="1" applyFont="1" applyBorder="1" applyAlignment="1">
      <alignment horizontal="center" vertical="center"/>
    </xf>
    <xf numFmtId="164" fontId="55" fillId="0" borderId="32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164" fontId="54" fillId="0" borderId="13" xfId="0" applyNumberFormat="1" applyFont="1" applyBorder="1" applyAlignment="1">
      <alignment horizontal="center" vertical="center"/>
    </xf>
    <xf numFmtId="164" fontId="55" fillId="0" borderId="27" xfId="0" applyNumberFormat="1" applyFont="1" applyBorder="1" applyAlignment="1">
      <alignment horizontal="center" vertical="center"/>
    </xf>
    <xf numFmtId="164" fontId="55" fillId="0" borderId="36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1" fontId="55" fillId="0" borderId="21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" fontId="5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49" fontId="5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showZeros="0" view="pageBreakPreview" zoomScaleSheetLayoutView="100" zoomScalePageLayoutView="0" workbookViewId="0" topLeftCell="A1">
      <selection activeCell="A89" sqref="A89:T91"/>
    </sheetView>
  </sheetViews>
  <sheetFormatPr defaultColWidth="9.00390625" defaultRowHeight="12.75"/>
  <cols>
    <col min="1" max="1" width="9.00390625" style="2" customWidth="1"/>
    <col min="2" max="2" width="24.75390625" style="2" customWidth="1"/>
    <col min="3" max="3" width="8.875" style="69" customWidth="1"/>
    <col min="4" max="4" width="37.00390625" style="69" customWidth="1"/>
    <col min="5" max="5" width="8.25390625" style="2" customWidth="1"/>
    <col min="6" max="6" width="7.75390625" style="2" customWidth="1"/>
    <col min="7" max="7" width="4.375" style="2" customWidth="1"/>
    <col min="8" max="8" width="7.125" style="2" customWidth="1"/>
    <col min="9" max="9" width="4.625" style="2" customWidth="1"/>
    <col min="10" max="10" width="7.25390625" style="2" customWidth="1"/>
    <col min="11" max="11" width="4.875" style="2" customWidth="1"/>
    <col min="12" max="12" width="8.25390625" style="2" customWidth="1"/>
    <col min="13" max="13" width="4.00390625" style="2" customWidth="1"/>
    <col min="14" max="14" width="4.625" style="2" customWidth="1"/>
    <col min="15" max="15" width="3.875" style="2" customWidth="1"/>
    <col min="16" max="16" width="6.25390625" style="2" customWidth="1"/>
    <col min="17" max="17" width="4.125" style="2" customWidth="1"/>
    <col min="18" max="18" width="8.00390625" style="2" customWidth="1"/>
    <col min="19" max="19" width="3.875" style="2" customWidth="1"/>
    <col min="20" max="20" width="6.25390625" style="2" customWidth="1"/>
    <col min="21" max="21" width="11.00390625" style="2" bestFit="1" customWidth="1"/>
    <col min="22" max="16384" width="9.125" style="2" customWidth="1"/>
  </cols>
  <sheetData>
    <row r="1" spans="1:20" s="56" customFormat="1" ht="14.25" customHeigh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s="56" customFormat="1" ht="14.25" customHeight="1">
      <c r="A2" s="284" t="s">
        <v>164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3" spans="1:20" s="56" customFormat="1" ht="19.5" customHeight="1" thickBot="1">
      <c r="A3" s="285" t="s">
        <v>112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0" s="79" customFormat="1" ht="22.5" customHeight="1">
      <c r="A4" s="286" t="s">
        <v>99</v>
      </c>
      <c r="B4" s="287"/>
      <c r="C4" s="290" t="s">
        <v>1</v>
      </c>
      <c r="D4" s="290" t="s">
        <v>38</v>
      </c>
      <c r="E4" s="290" t="s">
        <v>41</v>
      </c>
      <c r="F4" s="290" t="s">
        <v>42</v>
      </c>
      <c r="G4" s="292" t="s">
        <v>29</v>
      </c>
      <c r="H4" s="287"/>
      <c r="I4" s="287"/>
      <c r="J4" s="287"/>
      <c r="K4" s="287"/>
      <c r="L4" s="287"/>
      <c r="M4" s="287"/>
      <c r="N4" s="293"/>
      <c r="O4" s="292" t="s">
        <v>2</v>
      </c>
      <c r="P4" s="293"/>
      <c r="Q4" s="292" t="s">
        <v>32</v>
      </c>
      <c r="R4" s="293"/>
      <c r="S4" s="287" t="s">
        <v>31</v>
      </c>
      <c r="T4" s="294"/>
    </row>
    <row r="5" spans="1:20" s="79" customFormat="1" ht="56.25" customHeight="1">
      <c r="A5" s="288"/>
      <c r="B5" s="289"/>
      <c r="C5" s="291"/>
      <c r="D5" s="291"/>
      <c r="E5" s="291"/>
      <c r="F5" s="291"/>
      <c r="G5" s="280" t="s">
        <v>24</v>
      </c>
      <c r="H5" s="281"/>
      <c r="I5" s="280" t="s">
        <v>25</v>
      </c>
      <c r="J5" s="281"/>
      <c r="K5" s="280" t="s">
        <v>26</v>
      </c>
      <c r="L5" s="281"/>
      <c r="M5" s="280" t="s">
        <v>81</v>
      </c>
      <c r="N5" s="281"/>
      <c r="O5" s="297"/>
      <c r="P5" s="298"/>
      <c r="Q5" s="297"/>
      <c r="R5" s="298"/>
      <c r="S5" s="295"/>
      <c r="T5" s="296"/>
    </row>
    <row r="6" spans="1:20" s="79" customFormat="1" ht="13.5" thickBot="1">
      <c r="A6" s="288"/>
      <c r="B6" s="289"/>
      <c r="C6" s="291"/>
      <c r="D6" s="291"/>
      <c r="E6" s="291"/>
      <c r="F6" s="291"/>
      <c r="G6" s="57" t="s">
        <v>3</v>
      </c>
      <c r="H6" s="57" t="s">
        <v>4</v>
      </c>
      <c r="I6" s="57" t="s">
        <v>3</v>
      </c>
      <c r="J6" s="57" t="s">
        <v>4</v>
      </c>
      <c r="K6" s="57" t="s">
        <v>3</v>
      </c>
      <c r="L6" s="57" t="s">
        <v>4</v>
      </c>
      <c r="M6" s="57" t="s">
        <v>3</v>
      </c>
      <c r="N6" s="57" t="s">
        <v>4</v>
      </c>
      <c r="O6" s="57" t="s">
        <v>3</v>
      </c>
      <c r="P6" s="58" t="s">
        <v>4</v>
      </c>
      <c r="Q6" s="57" t="s">
        <v>3</v>
      </c>
      <c r="R6" s="57" t="s">
        <v>4</v>
      </c>
      <c r="S6" s="59" t="s">
        <v>3</v>
      </c>
      <c r="T6" s="60" t="s">
        <v>4</v>
      </c>
    </row>
    <row r="7" spans="1:20" s="79" customFormat="1" ht="13.5" thickBot="1">
      <c r="A7" s="282" t="s">
        <v>5</v>
      </c>
      <c r="B7" s="283"/>
      <c r="C7" s="61" t="s">
        <v>6</v>
      </c>
      <c r="D7" s="61" t="s">
        <v>7</v>
      </c>
      <c r="E7" s="61" t="s">
        <v>8</v>
      </c>
      <c r="F7" s="61" t="s">
        <v>9</v>
      </c>
      <c r="G7" s="61" t="s">
        <v>10</v>
      </c>
      <c r="H7" s="12">
        <v>7</v>
      </c>
      <c r="I7" s="61" t="s">
        <v>11</v>
      </c>
      <c r="J7" s="12">
        <v>9</v>
      </c>
      <c r="K7" s="61" t="s">
        <v>12</v>
      </c>
      <c r="L7" s="12">
        <v>11</v>
      </c>
      <c r="M7" s="12">
        <v>12</v>
      </c>
      <c r="N7" s="12">
        <v>13</v>
      </c>
      <c r="O7" s="61" t="s">
        <v>39</v>
      </c>
      <c r="P7" s="62">
        <v>15</v>
      </c>
      <c r="Q7" s="61" t="s">
        <v>40</v>
      </c>
      <c r="R7" s="63">
        <v>17</v>
      </c>
      <c r="S7" s="64" t="s">
        <v>82</v>
      </c>
      <c r="T7" s="65">
        <v>19</v>
      </c>
    </row>
    <row r="8" spans="1:20" s="80" customFormat="1" ht="17.25" customHeight="1" thickBot="1">
      <c r="A8" s="299" t="s">
        <v>96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1"/>
      <c r="S8" s="300"/>
      <c r="T8" s="302"/>
    </row>
    <row r="9" spans="1:21" s="17" customFormat="1" ht="42.75" customHeight="1">
      <c r="A9" s="238" t="s">
        <v>101</v>
      </c>
      <c r="B9" s="236" t="s">
        <v>159</v>
      </c>
      <c r="C9" s="126" t="s">
        <v>46</v>
      </c>
      <c r="D9" s="124" t="s">
        <v>48</v>
      </c>
      <c r="E9" s="124">
        <v>24</v>
      </c>
      <c r="F9" s="220">
        <v>24</v>
      </c>
      <c r="G9" s="124">
        <v>5</v>
      </c>
      <c r="H9" s="218">
        <f aca="true" t="shared" si="0" ref="H9:H16">G9/F9</f>
        <v>0.20833333333333334</v>
      </c>
      <c r="I9" s="220">
        <v>5</v>
      </c>
      <c r="J9" s="218">
        <f aca="true" t="shared" si="1" ref="J9:J16">I9/F9</f>
        <v>0.20833333333333334</v>
      </c>
      <c r="K9" s="124">
        <v>14</v>
      </c>
      <c r="L9" s="218">
        <f aca="true" t="shared" si="2" ref="L9:L16">K9/F9</f>
        <v>0.5833333333333334</v>
      </c>
      <c r="M9" s="218"/>
      <c r="N9" s="218">
        <f aca="true" t="shared" si="3" ref="N9:N16">M9/F9</f>
        <v>0</v>
      </c>
      <c r="O9" s="124">
        <v>2</v>
      </c>
      <c r="P9" s="218">
        <f aca="true" t="shared" si="4" ref="P9:P16">O9/F9</f>
        <v>0.08333333333333333</v>
      </c>
      <c r="Q9" s="124"/>
      <c r="R9" s="218">
        <f>Q9/F9</f>
        <v>0</v>
      </c>
      <c r="S9" s="124"/>
      <c r="T9" s="222">
        <f aca="true" t="shared" si="5" ref="T9:T16">S9/F9</f>
        <v>0</v>
      </c>
      <c r="U9" s="83"/>
    </row>
    <row r="10" spans="1:21" s="17" customFormat="1" ht="51.75" customHeight="1" thickBot="1">
      <c r="A10" s="239"/>
      <c r="B10" s="237"/>
      <c r="C10" s="122" t="s">
        <v>80</v>
      </c>
      <c r="D10" s="111" t="s">
        <v>34</v>
      </c>
      <c r="E10" s="111">
        <v>7</v>
      </c>
      <c r="F10" s="223">
        <v>7</v>
      </c>
      <c r="G10" s="111">
        <v>4</v>
      </c>
      <c r="H10" s="215">
        <f t="shared" si="0"/>
        <v>0.5714285714285714</v>
      </c>
      <c r="I10" s="111">
        <v>1</v>
      </c>
      <c r="J10" s="224">
        <f t="shared" si="1"/>
        <v>0.14285714285714285</v>
      </c>
      <c r="K10" s="111">
        <v>2</v>
      </c>
      <c r="L10" s="215">
        <f t="shared" si="2"/>
        <v>0.2857142857142857</v>
      </c>
      <c r="M10" s="215"/>
      <c r="N10" s="215"/>
      <c r="O10" s="111"/>
      <c r="P10" s="215"/>
      <c r="Q10" s="111">
        <v>7</v>
      </c>
      <c r="R10" s="215">
        <f>Q10/F10</f>
        <v>1</v>
      </c>
      <c r="S10" s="111"/>
      <c r="T10" s="225"/>
      <c r="U10" s="83"/>
    </row>
    <row r="11" spans="1:21" s="17" customFormat="1" ht="69.75" customHeight="1" thickBot="1">
      <c r="A11" s="178" t="s">
        <v>109</v>
      </c>
      <c r="B11" s="22" t="s">
        <v>160</v>
      </c>
      <c r="C11" s="126" t="s">
        <v>46</v>
      </c>
      <c r="D11" s="124" t="s">
        <v>34</v>
      </c>
      <c r="E11" s="124">
        <v>17</v>
      </c>
      <c r="F11" s="220">
        <v>17</v>
      </c>
      <c r="G11" s="124">
        <v>5</v>
      </c>
      <c r="H11" s="218">
        <f>G11/F11</f>
        <v>0.29411764705882354</v>
      </c>
      <c r="I11" s="124">
        <v>6</v>
      </c>
      <c r="J11" s="218">
        <f>I11/F11</f>
        <v>0.35294117647058826</v>
      </c>
      <c r="K11" s="124">
        <v>6</v>
      </c>
      <c r="L11" s="218">
        <f>K11/F11</f>
        <v>0.35294117647058826</v>
      </c>
      <c r="M11" s="218"/>
      <c r="N11" s="218">
        <f>M11/F11</f>
        <v>0</v>
      </c>
      <c r="O11" s="124">
        <v>4</v>
      </c>
      <c r="P11" s="218">
        <f>O11/F11</f>
        <v>0.23529411764705882</v>
      </c>
      <c r="Q11" s="124">
        <v>17</v>
      </c>
      <c r="R11" s="218">
        <f>Q11/F11</f>
        <v>1</v>
      </c>
      <c r="S11" s="220">
        <v>4</v>
      </c>
      <c r="T11" s="222">
        <f>S11/F11</f>
        <v>0.23529411764705882</v>
      </c>
      <c r="U11" s="83"/>
    </row>
    <row r="12" spans="1:21" s="17" customFormat="1" ht="51.75" customHeight="1" thickBot="1">
      <c r="A12" s="180" t="s">
        <v>47</v>
      </c>
      <c r="B12" s="21" t="s">
        <v>157</v>
      </c>
      <c r="C12" s="141" t="s">
        <v>46</v>
      </c>
      <c r="D12" s="119" t="s">
        <v>104</v>
      </c>
      <c r="E12" s="119">
        <v>16</v>
      </c>
      <c r="F12" s="119">
        <v>16</v>
      </c>
      <c r="G12" s="119">
        <v>11</v>
      </c>
      <c r="H12" s="185">
        <f t="shared" si="0"/>
        <v>0.6875</v>
      </c>
      <c r="I12" s="119">
        <v>2</v>
      </c>
      <c r="J12" s="185">
        <f t="shared" si="1"/>
        <v>0.125</v>
      </c>
      <c r="K12" s="119">
        <v>3</v>
      </c>
      <c r="L12" s="185">
        <f t="shared" si="2"/>
        <v>0.1875</v>
      </c>
      <c r="M12" s="165"/>
      <c r="N12" s="165">
        <f t="shared" si="3"/>
        <v>0</v>
      </c>
      <c r="O12" s="164"/>
      <c r="P12" s="165">
        <f t="shared" si="4"/>
        <v>0</v>
      </c>
      <c r="Q12" s="164"/>
      <c r="R12" s="165"/>
      <c r="S12" s="164"/>
      <c r="T12" s="166">
        <f t="shared" si="5"/>
        <v>0</v>
      </c>
      <c r="U12" s="83"/>
    </row>
    <row r="13" spans="1:21" s="17" customFormat="1" ht="54" customHeight="1" thickBot="1">
      <c r="A13" s="180" t="s">
        <v>47</v>
      </c>
      <c r="B13" s="21" t="s">
        <v>156</v>
      </c>
      <c r="C13" s="141" t="s">
        <v>46</v>
      </c>
      <c r="D13" s="119" t="s">
        <v>104</v>
      </c>
      <c r="E13" s="119">
        <v>8</v>
      </c>
      <c r="F13" s="119">
        <v>8</v>
      </c>
      <c r="G13" s="119">
        <v>3</v>
      </c>
      <c r="H13" s="185">
        <f>G13/F13</f>
        <v>0.375</v>
      </c>
      <c r="I13" s="119">
        <v>5</v>
      </c>
      <c r="J13" s="185">
        <f>I13/F13</f>
        <v>0.625</v>
      </c>
      <c r="K13" s="164"/>
      <c r="L13" s="165">
        <f>K13/F13</f>
        <v>0</v>
      </c>
      <c r="M13" s="165"/>
      <c r="N13" s="165">
        <f>M13/F13</f>
        <v>0</v>
      </c>
      <c r="O13" s="164"/>
      <c r="P13" s="165">
        <f>O13/F13</f>
        <v>0</v>
      </c>
      <c r="Q13" s="164"/>
      <c r="R13" s="165"/>
      <c r="S13" s="164"/>
      <c r="T13" s="166">
        <f>S13/F13</f>
        <v>0</v>
      </c>
      <c r="U13" s="83"/>
    </row>
    <row r="14" spans="1:21" s="17" customFormat="1" ht="53.25" customHeight="1" thickBot="1">
      <c r="A14" s="179" t="s">
        <v>47</v>
      </c>
      <c r="B14" s="137" t="s">
        <v>158</v>
      </c>
      <c r="C14" s="122" t="s">
        <v>80</v>
      </c>
      <c r="D14" s="108" t="s">
        <v>104</v>
      </c>
      <c r="E14" s="111">
        <v>10</v>
      </c>
      <c r="F14" s="111">
        <v>10</v>
      </c>
      <c r="G14" s="111">
        <v>4</v>
      </c>
      <c r="H14" s="215">
        <f>G14/F14</f>
        <v>0.4</v>
      </c>
      <c r="I14" s="111">
        <v>6</v>
      </c>
      <c r="J14" s="215">
        <f>I14/F14</f>
        <v>0.6</v>
      </c>
      <c r="K14" s="111"/>
      <c r="L14" s="215">
        <f>K14/F14</f>
        <v>0</v>
      </c>
      <c r="M14" s="215"/>
      <c r="N14" s="215">
        <f>M14/F14</f>
        <v>0</v>
      </c>
      <c r="O14" s="144"/>
      <c r="P14" s="145">
        <f>O14/F14</f>
        <v>0</v>
      </c>
      <c r="Q14" s="144"/>
      <c r="R14" s="145"/>
      <c r="S14" s="144"/>
      <c r="T14" s="147">
        <f>S14/F14</f>
        <v>0</v>
      </c>
      <c r="U14" s="83"/>
    </row>
    <row r="15" spans="1:21" s="79" customFormat="1" ht="15" customHeight="1" thickBot="1">
      <c r="A15" s="249" t="s">
        <v>93</v>
      </c>
      <c r="B15" s="260"/>
      <c r="C15" s="253" t="s">
        <v>46</v>
      </c>
      <c r="D15" s="254"/>
      <c r="E15" s="115">
        <f>SUM(E9+E11+E12+E13)</f>
        <v>65</v>
      </c>
      <c r="F15" s="115">
        <f>SUM(F9+F11+F12+F13)</f>
        <v>65</v>
      </c>
      <c r="G15" s="115">
        <f>SUM(G9+G11+G12+G13)</f>
        <v>24</v>
      </c>
      <c r="H15" s="116">
        <f t="shared" si="0"/>
        <v>0.36923076923076925</v>
      </c>
      <c r="I15" s="12">
        <f>SUM(I9+I11+I12+I13)</f>
        <v>18</v>
      </c>
      <c r="J15" s="116">
        <f t="shared" si="1"/>
        <v>0.27692307692307694</v>
      </c>
      <c r="K15" s="115">
        <f>SUM(K9+K11+K12+K13)</f>
        <v>23</v>
      </c>
      <c r="L15" s="116">
        <f t="shared" si="2"/>
        <v>0.35384615384615387</v>
      </c>
      <c r="M15" s="116">
        <f>SUM(M9+M11+M12+M13)</f>
        <v>0</v>
      </c>
      <c r="N15" s="116">
        <f t="shared" si="3"/>
        <v>0</v>
      </c>
      <c r="O15" s="12">
        <f>SUM(O9+O11+O12+O13)</f>
        <v>6</v>
      </c>
      <c r="P15" s="116">
        <f t="shared" si="4"/>
        <v>0.09230769230769231</v>
      </c>
      <c r="Q15" s="115">
        <f>SUM(Q9+Q11+Q12+Q13)</f>
        <v>17</v>
      </c>
      <c r="R15" s="116">
        <f>Q15/F15</f>
        <v>0.26153846153846155</v>
      </c>
      <c r="S15" s="12">
        <f>SUM(S9+S11+S12+S13)</f>
        <v>4</v>
      </c>
      <c r="T15" s="117">
        <f t="shared" si="5"/>
        <v>0.06153846153846154</v>
      </c>
      <c r="U15" s="92"/>
    </row>
    <row r="16" spans="1:21" s="79" customFormat="1" ht="14.25" customHeight="1" thickBot="1">
      <c r="A16" s="251"/>
      <c r="B16" s="263"/>
      <c r="C16" s="253" t="s">
        <v>80</v>
      </c>
      <c r="D16" s="254"/>
      <c r="E16" s="231">
        <f>SUM(E10+E14)</f>
        <v>17</v>
      </c>
      <c r="F16" s="231">
        <f>SUM(F10+F14)</f>
        <v>17</v>
      </c>
      <c r="G16" s="231">
        <f>SUM(G10+G14)</f>
        <v>8</v>
      </c>
      <c r="H16" s="196">
        <f t="shared" si="0"/>
        <v>0.47058823529411764</v>
      </c>
      <c r="I16" s="231">
        <f>SUM(I10+I14)</f>
        <v>7</v>
      </c>
      <c r="J16" s="196">
        <f t="shared" si="1"/>
        <v>0.4117647058823529</v>
      </c>
      <c r="K16" s="232">
        <f>SUM(K10+K14)</f>
        <v>2</v>
      </c>
      <c r="L16" s="196">
        <f t="shared" si="2"/>
        <v>0.11764705882352941</v>
      </c>
      <c r="M16" s="196">
        <f>SUM(M10+M14)</f>
        <v>0</v>
      </c>
      <c r="N16" s="196">
        <f t="shared" si="3"/>
        <v>0</v>
      </c>
      <c r="O16" s="231">
        <f>SUM(O10+O14)</f>
        <v>0</v>
      </c>
      <c r="P16" s="116">
        <f t="shared" si="4"/>
        <v>0</v>
      </c>
      <c r="Q16" s="231">
        <f>SUM(Q10+Q14)</f>
        <v>7</v>
      </c>
      <c r="R16" s="196">
        <f>Q16/F16</f>
        <v>0.4117647058823529</v>
      </c>
      <c r="S16" s="232">
        <f>SUM(S10+S14)</f>
        <v>0</v>
      </c>
      <c r="T16" s="226">
        <f t="shared" si="5"/>
        <v>0</v>
      </c>
      <c r="U16" s="92"/>
    </row>
    <row r="17" spans="1:21" s="79" customFormat="1" ht="14.25" customHeight="1" thickBot="1">
      <c r="A17" s="312" t="s">
        <v>123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4"/>
      <c r="U17" s="92"/>
    </row>
    <row r="18" spans="1:21" s="80" customFormat="1" ht="16.5" customHeight="1" thickBot="1">
      <c r="A18" s="255" t="s">
        <v>45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7"/>
      <c r="U18" s="93"/>
    </row>
    <row r="19" spans="1:21" s="79" customFormat="1" ht="15" customHeight="1">
      <c r="A19" s="238" t="s">
        <v>103</v>
      </c>
      <c r="B19" s="242" t="s">
        <v>127</v>
      </c>
      <c r="C19" s="245" t="s">
        <v>46</v>
      </c>
      <c r="D19" s="126" t="s">
        <v>50</v>
      </c>
      <c r="E19" s="124">
        <v>52</v>
      </c>
      <c r="F19" s="124">
        <v>52</v>
      </c>
      <c r="G19" s="124">
        <v>10</v>
      </c>
      <c r="H19" s="218">
        <f aca="true" t="shared" si="6" ref="H19:H24">G19/F19</f>
        <v>0.19230769230769232</v>
      </c>
      <c r="I19" s="124">
        <v>18</v>
      </c>
      <c r="J19" s="218">
        <f aca="true" t="shared" si="7" ref="J19:J24">I19/F19</f>
        <v>0.34615384615384615</v>
      </c>
      <c r="K19" s="124">
        <v>24</v>
      </c>
      <c r="L19" s="218">
        <f aca="true" t="shared" si="8" ref="L19:L24">K19/F19</f>
        <v>0.46153846153846156</v>
      </c>
      <c r="M19" s="218"/>
      <c r="N19" s="203">
        <f aca="true" t="shared" si="9" ref="N19:N24">M19/F19</f>
        <v>0</v>
      </c>
      <c r="O19" s="107">
        <v>2</v>
      </c>
      <c r="P19" s="193">
        <f aca="true" t="shared" si="10" ref="P19:P24">O19/F19</f>
        <v>0.038461538461538464</v>
      </c>
      <c r="Q19" s="94"/>
      <c r="R19" s="95"/>
      <c r="S19" s="94"/>
      <c r="T19" s="96"/>
      <c r="U19" s="92"/>
    </row>
    <row r="20" spans="1:21" s="79" customFormat="1" ht="15" customHeight="1">
      <c r="A20" s="241"/>
      <c r="B20" s="244"/>
      <c r="C20" s="265"/>
      <c r="D20" s="105" t="s">
        <v>48</v>
      </c>
      <c r="E20" s="107">
        <v>52</v>
      </c>
      <c r="F20" s="107">
        <v>52</v>
      </c>
      <c r="G20" s="107">
        <v>15</v>
      </c>
      <c r="H20" s="193">
        <f t="shared" si="6"/>
        <v>0.28846153846153844</v>
      </c>
      <c r="I20" s="107">
        <v>21</v>
      </c>
      <c r="J20" s="193">
        <f t="shared" si="7"/>
        <v>0.40384615384615385</v>
      </c>
      <c r="K20" s="107">
        <v>16</v>
      </c>
      <c r="L20" s="193">
        <f t="shared" si="8"/>
        <v>0.3076923076923077</v>
      </c>
      <c r="M20" s="193"/>
      <c r="N20" s="193">
        <f t="shared" si="9"/>
        <v>0</v>
      </c>
      <c r="O20" s="107">
        <v>2</v>
      </c>
      <c r="P20" s="193">
        <f t="shared" si="10"/>
        <v>0.038461538461538464</v>
      </c>
      <c r="Q20" s="87"/>
      <c r="R20" s="88"/>
      <c r="S20" s="87"/>
      <c r="T20" s="89"/>
      <c r="U20" s="92"/>
    </row>
    <row r="21" spans="1:21" s="79" customFormat="1" ht="15" customHeight="1">
      <c r="A21" s="241"/>
      <c r="B21" s="244"/>
      <c r="C21" s="247" t="s">
        <v>80</v>
      </c>
      <c r="D21" s="105" t="s">
        <v>50</v>
      </c>
      <c r="E21" s="107">
        <v>13</v>
      </c>
      <c r="F21" s="216">
        <v>12</v>
      </c>
      <c r="G21" s="107"/>
      <c r="H21" s="193">
        <f t="shared" si="6"/>
        <v>0</v>
      </c>
      <c r="I21" s="107">
        <v>5</v>
      </c>
      <c r="J21" s="193">
        <f t="shared" si="7"/>
        <v>0.4166666666666667</v>
      </c>
      <c r="K21" s="107">
        <v>7</v>
      </c>
      <c r="L21" s="193">
        <f t="shared" si="8"/>
        <v>0.5833333333333334</v>
      </c>
      <c r="M21" s="88"/>
      <c r="N21" s="88">
        <f t="shared" si="9"/>
        <v>0</v>
      </c>
      <c r="O21" s="151"/>
      <c r="P21" s="88">
        <f t="shared" si="10"/>
        <v>0</v>
      </c>
      <c r="Q21" s="87"/>
      <c r="R21" s="88"/>
      <c r="S21" s="87"/>
      <c r="T21" s="89"/>
      <c r="U21" s="92"/>
    </row>
    <row r="22" spans="1:21" s="79" customFormat="1" ht="38.25" customHeight="1" thickBot="1">
      <c r="A22" s="239"/>
      <c r="B22" s="244"/>
      <c r="C22" s="248"/>
      <c r="D22" s="106" t="s">
        <v>48</v>
      </c>
      <c r="E22" s="138">
        <v>12</v>
      </c>
      <c r="F22" s="221">
        <v>12</v>
      </c>
      <c r="G22" s="138"/>
      <c r="H22" s="193">
        <f t="shared" si="6"/>
        <v>0</v>
      </c>
      <c r="I22" s="138">
        <v>8</v>
      </c>
      <c r="J22" s="193">
        <f t="shared" si="7"/>
        <v>0.6666666666666666</v>
      </c>
      <c r="K22" s="138">
        <v>4</v>
      </c>
      <c r="L22" s="193">
        <f t="shared" si="8"/>
        <v>0.3333333333333333</v>
      </c>
      <c r="M22" s="197"/>
      <c r="N22" s="88">
        <f t="shared" si="9"/>
        <v>0</v>
      </c>
      <c r="O22" s="90"/>
      <c r="P22" s="88">
        <f t="shared" si="10"/>
        <v>0</v>
      </c>
      <c r="Q22" s="90"/>
      <c r="R22" s="88"/>
      <c r="S22" s="90"/>
      <c r="T22" s="89"/>
      <c r="U22" s="92"/>
    </row>
    <row r="23" spans="1:21" s="79" customFormat="1" ht="13.5" customHeight="1" thickBot="1">
      <c r="A23" s="249" t="s">
        <v>35</v>
      </c>
      <c r="B23" s="260"/>
      <c r="C23" s="253" t="s">
        <v>46</v>
      </c>
      <c r="D23" s="254"/>
      <c r="E23" s="115">
        <f>SUM(E20)</f>
        <v>52</v>
      </c>
      <c r="F23" s="115">
        <f>SUM(F20)</f>
        <v>52</v>
      </c>
      <c r="G23" s="115">
        <f>SUM(G20)</f>
        <v>15</v>
      </c>
      <c r="H23" s="116">
        <f t="shared" si="6"/>
        <v>0.28846153846153844</v>
      </c>
      <c r="I23" s="115">
        <f>SUM(I20)</f>
        <v>21</v>
      </c>
      <c r="J23" s="116">
        <f t="shared" si="7"/>
        <v>0.40384615384615385</v>
      </c>
      <c r="K23" s="115">
        <f>SUM(K20)</f>
        <v>16</v>
      </c>
      <c r="L23" s="116">
        <f t="shared" si="8"/>
        <v>0.3076923076923077</v>
      </c>
      <c r="M23" s="116">
        <f>SUM(M20)</f>
        <v>0</v>
      </c>
      <c r="N23" s="116">
        <f t="shared" si="9"/>
        <v>0</v>
      </c>
      <c r="O23" s="115">
        <f>SUM(O20)</f>
        <v>2</v>
      </c>
      <c r="P23" s="116">
        <f t="shared" si="10"/>
        <v>0.038461538461538464</v>
      </c>
      <c r="Q23" s="115">
        <f>SUM(Q20)</f>
        <v>0</v>
      </c>
      <c r="R23" s="116"/>
      <c r="S23" s="115">
        <f>SUM(S20)</f>
        <v>0</v>
      </c>
      <c r="T23" s="117"/>
      <c r="U23" s="92"/>
    </row>
    <row r="24" spans="1:21" s="79" customFormat="1" ht="13.5" customHeight="1" thickBot="1">
      <c r="A24" s="251"/>
      <c r="B24" s="263"/>
      <c r="C24" s="253" t="s">
        <v>80</v>
      </c>
      <c r="D24" s="254"/>
      <c r="E24" s="115">
        <f>SUM(E22)</f>
        <v>12</v>
      </c>
      <c r="F24" s="115">
        <f>SUM(F22)</f>
        <v>12</v>
      </c>
      <c r="G24" s="115">
        <f>SUM(G22)</f>
        <v>0</v>
      </c>
      <c r="H24" s="116">
        <f t="shared" si="6"/>
        <v>0</v>
      </c>
      <c r="I24" s="115">
        <f>SUM(I22)</f>
        <v>8</v>
      </c>
      <c r="J24" s="116">
        <f t="shared" si="7"/>
        <v>0.6666666666666666</v>
      </c>
      <c r="K24" s="115">
        <f>SUM(K22)</f>
        <v>4</v>
      </c>
      <c r="L24" s="116">
        <f t="shared" si="8"/>
        <v>0.3333333333333333</v>
      </c>
      <c r="M24" s="116">
        <f>SUM(M22)</f>
        <v>0</v>
      </c>
      <c r="N24" s="116">
        <f t="shared" si="9"/>
        <v>0</v>
      </c>
      <c r="O24" s="115">
        <f>SUM(O22)</f>
        <v>0</v>
      </c>
      <c r="P24" s="116">
        <f t="shared" si="10"/>
        <v>0</v>
      </c>
      <c r="Q24" s="115"/>
      <c r="R24" s="196"/>
      <c r="S24" s="115"/>
      <c r="T24" s="226"/>
      <c r="U24" s="92"/>
    </row>
    <row r="25" spans="1:21" s="79" customFormat="1" ht="13.5" customHeight="1" thickBot="1">
      <c r="A25" s="255" t="s">
        <v>44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7"/>
      <c r="U25" s="92"/>
    </row>
    <row r="26" spans="1:21" s="79" customFormat="1" ht="15.75" customHeight="1">
      <c r="A26" s="238" t="s">
        <v>102</v>
      </c>
      <c r="B26" s="242" t="s">
        <v>128</v>
      </c>
      <c r="C26" s="245" t="s">
        <v>46</v>
      </c>
      <c r="D26" s="126" t="s">
        <v>50</v>
      </c>
      <c r="E26" s="124">
        <v>21</v>
      </c>
      <c r="F26" s="124">
        <v>21</v>
      </c>
      <c r="G26" s="124">
        <v>3</v>
      </c>
      <c r="H26" s="218">
        <f aca="true" t="shared" si="11" ref="H26:H35">G26/F26</f>
        <v>0.14285714285714285</v>
      </c>
      <c r="I26" s="124">
        <v>7</v>
      </c>
      <c r="J26" s="218">
        <f aca="true" t="shared" si="12" ref="J26:J35">I26/F26</f>
        <v>0.3333333333333333</v>
      </c>
      <c r="K26" s="124">
        <v>11</v>
      </c>
      <c r="L26" s="218">
        <f aca="true" t="shared" si="13" ref="L26:L35">K26/F26</f>
        <v>0.5238095238095238</v>
      </c>
      <c r="M26" s="95"/>
      <c r="N26" s="97">
        <f aca="true" t="shared" si="14" ref="N26:N33">M26/F26</f>
        <v>0</v>
      </c>
      <c r="O26" s="113">
        <v>3</v>
      </c>
      <c r="P26" s="203">
        <f aca="true" t="shared" si="15" ref="P26:P35">O26/F26</f>
        <v>0.14285714285714285</v>
      </c>
      <c r="Q26" s="94"/>
      <c r="R26" s="95"/>
      <c r="S26" s="94"/>
      <c r="T26" s="96"/>
      <c r="U26" s="92"/>
    </row>
    <row r="27" spans="1:21" s="79" customFormat="1" ht="15.75" customHeight="1">
      <c r="A27" s="241"/>
      <c r="B27" s="244"/>
      <c r="C27" s="265"/>
      <c r="D27" s="105" t="s">
        <v>48</v>
      </c>
      <c r="E27" s="107">
        <v>21</v>
      </c>
      <c r="F27" s="107">
        <v>21</v>
      </c>
      <c r="G27" s="107">
        <v>4</v>
      </c>
      <c r="H27" s="193">
        <f t="shared" si="11"/>
        <v>0.19047619047619047</v>
      </c>
      <c r="I27" s="107">
        <v>9</v>
      </c>
      <c r="J27" s="193">
        <f t="shared" si="12"/>
        <v>0.42857142857142855</v>
      </c>
      <c r="K27" s="107">
        <v>8</v>
      </c>
      <c r="L27" s="193">
        <f t="shared" si="13"/>
        <v>0.38095238095238093</v>
      </c>
      <c r="M27" s="193"/>
      <c r="N27" s="192">
        <f t="shared" si="14"/>
        <v>0</v>
      </c>
      <c r="O27" s="107">
        <v>3</v>
      </c>
      <c r="P27" s="193">
        <f t="shared" si="15"/>
        <v>0.14285714285714285</v>
      </c>
      <c r="Q27" s="107"/>
      <c r="R27" s="193"/>
      <c r="S27" s="87"/>
      <c r="T27" s="89"/>
      <c r="U27" s="92"/>
    </row>
    <row r="28" spans="1:21" s="79" customFormat="1" ht="18" customHeight="1">
      <c r="A28" s="241"/>
      <c r="B28" s="244"/>
      <c r="C28" s="247" t="s">
        <v>80</v>
      </c>
      <c r="D28" s="105" t="s">
        <v>50</v>
      </c>
      <c r="E28" s="138">
        <v>12</v>
      </c>
      <c r="F28" s="221">
        <v>12</v>
      </c>
      <c r="G28" s="138"/>
      <c r="H28" s="193">
        <f t="shared" si="11"/>
        <v>0</v>
      </c>
      <c r="I28" s="138">
        <v>10</v>
      </c>
      <c r="J28" s="193">
        <f t="shared" si="12"/>
        <v>0.8333333333333334</v>
      </c>
      <c r="K28" s="138">
        <v>2</v>
      </c>
      <c r="L28" s="193">
        <f t="shared" si="13"/>
        <v>0.16666666666666666</v>
      </c>
      <c r="M28" s="82"/>
      <c r="N28" s="98">
        <f t="shared" si="14"/>
        <v>0</v>
      </c>
      <c r="O28" s="87"/>
      <c r="P28" s="88">
        <f t="shared" si="15"/>
        <v>0</v>
      </c>
      <c r="Q28" s="90"/>
      <c r="R28" s="88"/>
      <c r="S28" s="90"/>
      <c r="T28" s="89"/>
      <c r="U28" s="92"/>
    </row>
    <row r="29" spans="1:21" s="80" customFormat="1" ht="36.75" customHeight="1" thickBot="1">
      <c r="A29" s="239"/>
      <c r="B29" s="243"/>
      <c r="C29" s="248"/>
      <c r="D29" s="136" t="s">
        <v>48</v>
      </c>
      <c r="E29" s="110">
        <v>12</v>
      </c>
      <c r="F29" s="186">
        <v>12</v>
      </c>
      <c r="G29" s="110"/>
      <c r="H29" s="193">
        <f t="shared" si="11"/>
        <v>0</v>
      </c>
      <c r="I29" s="110">
        <v>8</v>
      </c>
      <c r="J29" s="193">
        <f t="shared" si="12"/>
        <v>0.6666666666666666</v>
      </c>
      <c r="K29" s="110">
        <v>4</v>
      </c>
      <c r="L29" s="193">
        <f t="shared" si="13"/>
        <v>0.3333333333333333</v>
      </c>
      <c r="M29" s="197"/>
      <c r="N29" s="196">
        <f t="shared" si="14"/>
        <v>0</v>
      </c>
      <c r="O29" s="111"/>
      <c r="P29" s="191">
        <f t="shared" si="15"/>
        <v>0</v>
      </c>
      <c r="Q29" s="110"/>
      <c r="R29" s="88"/>
      <c r="S29" s="152"/>
      <c r="T29" s="89"/>
      <c r="U29" s="93"/>
    </row>
    <row r="30" spans="1:21" s="79" customFormat="1" ht="15.75" customHeight="1">
      <c r="A30" s="238" t="s">
        <v>51</v>
      </c>
      <c r="B30" s="242" t="s">
        <v>52</v>
      </c>
      <c r="C30" s="245" t="s">
        <v>46</v>
      </c>
      <c r="D30" s="126" t="s">
        <v>50</v>
      </c>
      <c r="E30" s="124">
        <v>12</v>
      </c>
      <c r="F30" s="220">
        <v>12</v>
      </c>
      <c r="G30" s="124">
        <v>3</v>
      </c>
      <c r="H30" s="218">
        <f t="shared" si="11"/>
        <v>0.25</v>
      </c>
      <c r="I30" s="124">
        <v>2</v>
      </c>
      <c r="J30" s="218">
        <f t="shared" si="12"/>
        <v>0.16666666666666666</v>
      </c>
      <c r="K30" s="124">
        <v>7</v>
      </c>
      <c r="L30" s="218">
        <f t="shared" si="13"/>
        <v>0.5833333333333334</v>
      </c>
      <c r="M30" s="95"/>
      <c r="N30" s="97">
        <f t="shared" si="14"/>
        <v>0</v>
      </c>
      <c r="O30" s="205">
        <v>1</v>
      </c>
      <c r="P30" s="203">
        <f t="shared" si="15"/>
        <v>0.08333333333333333</v>
      </c>
      <c r="Q30" s="81"/>
      <c r="R30" s="95"/>
      <c r="S30" s="94"/>
      <c r="T30" s="96"/>
      <c r="U30" s="92"/>
    </row>
    <row r="31" spans="1:21" s="79" customFormat="1" ht="15.75" customHeight="1" thickBot="1">
      <c r="A31" s="239"/>
      <c r="B31" s="243"/>
      <c r="C31" s="246"/>
      <c r="D31" s="136" t="s">
        <v>48</v>
      </c>
      <c r="E31" s="110">
        <v>12</v>
      </c>
      <c r="F31" s="186">
        <v>12</v>
      </c>
      <c r="G31" s="110">
        <v>7</v>
      </c>
      <c r="H31" s="184">
        <f t="shared" si="11"/>
        <v>0.5833333333333334</v>
      </c>
      <c r="I31" s="110">
        <v>5</v>
      </c>
      <c r="J31" s="184">
        <f t="shared" si="12"/>
        <v>0.4166666666666667</v>
      </c>
      <c r="K31" s="110"/>
      <c r="L31" s="153">
        <f t="shared" si="13"/>
        <v>0</v>
      </c>
      <c r="M31" s="153"/>
      <c r="N31" s="161">
        <f t="shared" si="14"/>
        <v>0</v>
      </c>
      <c r="O31" s="110">
        <v>1</v>
      </c>
      <c r="P31" s="184">
        <f t="shared" si="15"/>
        <v>0.08333333333333333</v>
      </c>
      <c r="Q31" s="152"/>
      <c r="R31" s="153"/>
      <c r="S31" s="152"/>
      <c r="T31" s="84"/>
      <c r="U31" s="92"/>
    </row>
    <row r="32" spans="1:21" s="79" customFormat="1" ht="15.75" customHeight="1">
      <c r="A32" s="238" t="s">
        <v>105</v>
      </c>
      <c r="B32" s="242" t="s">
        <v>106</v>
      </c>
      <c r="C32" s="245" t="s">
        <v>46</v>
      </c>
      <c r="D32" s="126" t="s">
        <v>50</v>
      </c>
      <c r="E32" s="124">
        <f>SUM(13+25)</f>
        <v>38</v>
      </c>
      <c r="F32" s="124">
        <f>SUM(13+25)</f>
        <v>38</v>
      </c>
      <c r="G32" s="124">
        <f>SUM(2+3)</f>
        <v>5</v>
      </c>
      <c r="H32" s="218">
        <f t="shared" si="11"/>
        <v>0.13157894736842105</v>
      </c>
      <c r="I32" s="124">
        <f>SUM(7+7)</f>
        <v>14</v>
      </c>
      <c r="J32" s="218">
        <f t="shared" si="12"/>
        <v>0.3684210526315789</v>
      </c>
      <c r="K32" s="124">
        <f>SUM(4+15)</f>
        <v>19</v>
      </c>
      <c r="L32" s="218">
        <f t="shared" si="13"/>
        <v>0.5</v>
      </c>
      <c r="M32" s="95"/>
      <c r="N32" s="97">
        <f t="shared" si="14"/>
        <v>0</v>
      </c>
      <c r="O32" s="113">
        <v>1</v>
      </c>
      <c r="P32" s="203">
        <f t="shared" si="15"/>
        <v>0.02631578947368421</v>
      </c>
      <c r="Q32" s="94"/>
      <c r="R32" s="95"/>
      <c r="S32" s="94"/>
      <c r="T32" s="96"/>
      <c r="U32" s="92"/>
    </row>
    <row r="33" spans="1:21" s="79" customFormat="1" ht="25.5" customHeight="1" thickBot="1">
      <c r="A33" s="239"/>
      <c r="B33" s="243"/>
      <c r="C33" s="246"/>
      <c r="D33" s="136" t="s">
        <v>48</v>
      </c>
      <c r="E33" s="110">
        <f>SUM(13+25)</f>
        <v>38</v>
      </c>
      <c r="F33" s="110">
        <f>SUM(13+25)</f>
        <v>38</v>
      </c>
      <c r="G33" s="110">
        <f>SUM(6+5)</f>
        <v>11</v>
      </c>
      <c r="H33" s="184">
        <f t="shared" si="11"/>
        <v>0.2894736842105263</v>
      </c>
      <c r="I33" s="110">
        <f>SUM(3+7)</f>
        <v>10</v>
      </c>
      <c r="J33" s="184">
        <f t="shared" si="12"/>
        <v>0.2631578947368421</v>
      </c>
      <c r="K33" s="110">
        <f>SUM(4+13)</f>
        <v>17</v>
      </c>
      <c r="L33" s="184">
        <f t="shared" si="13"/>
        <v>0.4473684210526316</v>
      </c>
      <c r="M33" s="153"/>
      <c r="N33" s="161">
        <f t="shared" si="14"/>
        <v>0</v>
      </c>
      <c r="O33" s="110">
        <v>1</v>
      </c>
      <c r="P33" s="184">
        <f t="shared" si="15"/>
        <v>0.02631578947368421</v>
      </c>
      <c r="Q33" s="152"/>
      <c r="R33" s="153"/>
      <c r="S33" s="152"/>
      <c r="T33" s="84"/>
      <c r="U33" s="92"/>
    </row>
    <row r="34" spans="1:21" s="79" customFormat="1" ht="12.75" customHeight="1" thickBot="1">
      <c r="A34" s="249" t="s">
        <v>35</v>
      </c>
      <c r="B34" s="260"/>
      <c r="C34" s="253" t="s">
        <v>46</v>
      </c>
      <c r="D34" s="254"/>
      <c r="E34" s="115">
        <f>SUM(E27+E31+E33)</f>
        <v>71</v>
      </c>
      <c r="F34" s="115">
        <f>SUM(F27+F31+F33)</f>
        <v>71</v>
      </c>
      <c r="G34" s="115">
        <f>SUM(G27+G31+G33)</f>
        <v>22</v>
      </c>
      <c r="H34" s="116">
        <f t="shared" si="11"/>
        <v>0.30985915492957744</v>
      </c>
      <c r="I34" s="115">
        <f>SUM(I27+I31+I33)</f>
        <v>24</v>
      </c>
      <c r="J34" s="116">
        <f t="shared" si="12"/>
        <v>0.3380281690140845</v>
      </c>
      <c r="K34" s="115">
        <f>SUM(K27+K31+K33)</f>
        <v>25</v>
      </c>
      <c r="L34" s="116">
        <f t="shared" si="13"/>
        <v>0.352112676056338</v>
      </c>
      <c r="M34" s="116">
        <f>SUM(M27+M31+M33)</f>
        <v>0</v>
      </c>
      <c r="N34" s="155">
        <f>M34/F34</f>
        <v>0</v>
      </c>
      <c r="O34" s="115">
        <f>SUM(O27+O31+O33)</f>
        <v>5</v>
      </c>
      <c r="P34" s="219">
        <f t="shared" si="15"/>
        <v>0.07042253521126761</v>
      </c>
      <c r="Q34" s="154"/>
      <c r="R34" s="155"/>
      <c r="S34" s="154"/>
      <c r="T34" s="91"/>
      <c r="U34" s="92"/>
    </row>
    <row r="35" spans="1:21" s="79" customFormat="1" ht="12.75" customHeight="1" thickBot="1">
      <c r="A35" s="251"/>
      <c r="B35" s="263"/>
      <c r="C35" s="253" t="s">
        <v>80</v>
      </c>
      <c r="D35" s="254"/>
      <c r="E35" s="115">
        <f>SUM(E29)</f>
        <v>12</v>
      </c>
      <c r="F35" s="115">
        <f>SUM(F29)</f>
        <v>12</v>
      </c>
      <c r="G35" s="115">
        <f>SUM(G29)</f>
        <v>0</v>
      </c>
      <c r="H35" s="116">
        <f t="shared" si="11"/>
        <v>0</v>
      </c>
      <c r="I35" s="115">
        <f>SUM(I29)</f>
        <v>8</v>
      </c>
      <c r="J35" s="116">
        <f t="shared" si="12"/>
        <v>0.6666666666666666</v>
      </c>
      <c r="K35" s="115">
        <f>SUM(K29)</f>
        <v>4</v>
      </c>
      <c r="L35" s="116">
        <f t="shared" si="13"/>
        <v>0.3333333333333333</v>
      </c>
      <c r="M35" s="116">
        <f>SUM(M29)</f>
        <v>0</v>
      </c>
      <c r="N35" s="155">
        <f>M35/F35</f>
        <v>0</v>
      </c>
      <c r="O35" s="154">
        <f>SUM(O29)</f>
        <v>0</v>
      </c>
      <c r="P35" s="155">
        <f t="shared" si="15"/>
        <v>0</v>
      </c>
      <c r="Q35" s="154">
        <f>SUM(Q29)</f>
        <v>0</v>
      </c>
      <c r="R35" s="155"/>
      <c r="S35" s="154"/>
      <c r="T35" s="91"/>
      <c r="U35" s="92"/>
    </row>
    <row r="36" spans="1:21" s="79" customFormat="1" ht="12.75" customHeight="1" thickBot="1">
      <c r="A36" s="303" t="s">
        <v>129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5"/>
      <c r="U36" s="92"/>
    </row>
    <row r="37" spans="1:21" s="79" customFormat="1" ht="16.5" customHeight="1" thickBot="1">
      <c r="A37" s="255" t="s">
        <v>53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7"/>
      <c r="U37" s="92"/>
    </row>
    <row r="38" spans="1:21" s="79" customFormat="1" ht="29.25" customHeight="1">
      <c r="A38" s="238" t="s">
        <v>130</v>
      </c>
      <c r="B38" s="242" t="s">
        <v>131</v>
      </c>
      <c r="C38" s="275" t="s">
        <v>46</v>
      </c>
      <c r="D38" s="126" t="s">
        <v>55</v>
      </c>
      <c r="E38" s="124">
        <v>16</v>
      </c>
      <c r="F38" s="124">
        <v>16</v>
      </c>
      <c r="G38" s="124">
        <v>3</v>
      </c>
      <c r="H38" s="218">
        <f aca="true" t="shared" si="16" ref="H38:H45">G38/F38</f>
        <v>0.1875</v>
      </c>
      <c r="I38" s="124">
        <v>7</v>
      </c>
      <c r="J38" s="218">
        <f aca="true" t="shared" si="17" ref="J38:J45">I38/F38</f>
        <v>0.4375</v>
      </c>
      <c r="K38" s="124">
        <v>6</v>
      </c>
      <c r="L38" s="218">
        <f aca="true" t="shared" si="18" ref="L38:L45">K38/F38</f>
        <v>0.375</v>
      </c>
      <c r="M38" s="218"/>
      <c r="N38" s="212">
        <f aca="true" t="shared" si="19" ref="N38:N45">M38/F38</f>
        <v>0</v>
      </c>
      <c r="O38" s="124">
        <v>1</v>
      </c>
      <c r="P38" s="218">
        <f aca="true" t="shared" si="20" ref="P38:P45">O38/F38</f>
        <v>0.0625</v>
      </c>
      <c r="Q38" s="94"/>
      <c r="R38" s="95"/>
      <c r="S38" s="94"/>
      <c r="T38" s="96"/>
      <c r="U38" s="92"/>
    </row>
    <row r="39" spans="1:21" s="79" customFormat="1" ht="22.5" customHeight="1" thickBot="1">
      <c r="A39" s="277"/>
      <c r="B39" s="309"/>
      <c r="C39" s="276"/>
      <c r="D39" s="105" t="s">
        <v>56</v>
      </c>
      <c r="E39" s="108">
        <v>16</v>
      </c>
      <c r="F39" s="108">
        <v>16</v>
      </c>
      <c r="G39" s="108">
        <v>3</v>
      </c>
      <c r="H39" s="191">
        <f t="shared" si="16"/>
        <v>0.1875</v>
      </c>
      <c r="I39" s="108">
        <v>7</v>
      </c>
      <c r="J39" s="191">
        <f t="shared" si="17"/>
        <v>0.4375</v>
      </c>
      <c r="K39" s="108">
        <v>6</v>
      </c>
      <c r="L39" s="191">
        <f t="shared" si="18"/>
        <v>0.375</v>
      </c>
      <c r="M39" s="191"/>
      <c r="N39" s="192">
        <f t="shared" si="19"/>
        <v>0</v>
      </c>
      <c r="O39" s="108">
        <v>1</v>
      </c>
      <c r="P39" s="193">
        <f t="shared" si="20"/>
        <v>0.0625</v>
      </c>
      <c r="Q39" s="85"/>
      <c r="R39" s="86"/>
      <c r="S39" s="85"/>
      <c r="T39" s="99"/>
      <c r="U39" s="92"/>
    </row>
    <row r="40" spans="1:21" s="79" customFormat="1" ht="25.5" customHeight="1">
      <c r="A40" s="238" t="s">
        <v>54</v>
      </c>
      <c r="B40" s="242" t="s">
        <v>57</v>
      </c>
      <c r="C40" s="275" t="s">
        <v>46</v>
      </c>
      <c r="D40" s="126" t="s">
        <v>58</v>
      </c>
      <c r="E40" s="124">
        <v>36</v>
      </c>
      <c r="F40" s="124">
        <v>36</v>
      </c>
      <c r="G40" s="124">
        <v>14</v>
      </c>
      <c r="H40" s="218">
        <f t="shared" si="16"/>
        <v>0.3888888888888889</v>
      </c>
      <c r="I40" s="124">
        <v>7</v>
      </c>
      <c r="J40" s="218">
        <f t="shared" si="17"/>
        <v>0.19444444444444445</v>
      </c>
      <c r="K40" s="124">
        <v>15</v>
      </c>
      <c r="L40" s="218">
        <f t="shared" si="18"/>
        <v>0.4166666666666667</v>
      </c>
      <c r="M40" s="218"/>
      <c r="N40" s="212">
        <f t="shared" si="19"/>
        <v>0</v>
      </c>
      <c r="O40" s="124">
        <v>5</v>
      </c>
      <c r="P40" s="218">
        <f t="shared" si="20"/>
        <v>0.1388888888888889</v>
      </c>
      <c r="Q40" s="124"/>
      <c r="R40" s="95"/>
      <c r="S40" s="94"/>
      <c r="T40" s="96"/>
      <c r="U40" s="92"/>
    </row>
    <row r="41" spans="1:21" s="79" customFormat="1" ht="25.5" customHeight="1">
      <c r="A41" s="241"/>
      <c r="B41" s="244"/>
      <c r="C41" s="276"/>
      <c r="D41" s="125" t="s">
        <v>59</v>
      </c>
      <c r="E41" s="108">
        <v>36</v>
      </c>
      <c r="F41" s="108">
        <v>36</v>
      </c>
      <c r="G41" s="108">
        <v>13</v>
      </c>
      <c r="H41" s="191">
        <f t="shared" si="16"/>
        <v>0.3611111111111111</v>
      </c>
      <c r="I41" s="108">
        <v>9</v>
      </c>
      <c r="J41" s="191">
        <f t="shared" si="17"/>
        <v>0.25</v>
      </c>
      <c r="K41" s="108">
        <v>14</v>
      </c>
      <c r="L41" s="191">
        <f t="shared" si="18"/>
        <v>0.3888888888888889</v>
      </c>
      <c r="M41" s="191"/>
      <c r="N41" s="192">
        <f t="shared" si="19"/>
        <v>0</v>
      </c>
      <c r="O41" s="108">
        <v>5</v>
      </c>
      <c r="P41" s="193">
        <f t="shared" si="20"/>
        <v>0.1388888888888889</v>
      </c>
      <c r="Q41" s="108"/>
      <c r="R41" s="86"/>
      <c r="S41" s="85"/>
      <c r="T41" s="99"/>
      <c r="U41" s="92"/>
    </row>
    <row r="42" spans="1:21" s="79" customFormat="1" ht="26.25" customHeight="1">
      <c r="A42" s="241"/>
      <c r="B42" s="244"/>
      <c r="C42" s="310" t="s">
        <v>13</v>
      </c>
      <c r="D42" s="125" t="s">
        <v>58</v>
      </c>
      <c r="E42" s="107">
        <v>16</v>
      </c>
      <c r="F42" s="216">
        <v>16</v>
      </c>
      <c r="G42" s="107">
        <v>2</v>
      </c>
      <c r="H42" s="191">
        <f>G42/F42</f>
        <v>0.125</v>
      </c>
      <c r="I42" s="108">
        <v>6</v>
      </c>
      <c r="J42" s="191">
        <f>I42/F42</f>
        <v>0.375</v>
      </c>
      <c r="K42" s="108">
        <v>8</v>
      </c>
      <c r="L42" s="191">
        <f>K42/F42</f>
        <v>0.5</v>
      </c>
      <c r="M42" s="86"/>
      <c r="N42" s="163">
        <f t="shared" si="19"/>
        <v>0</v>
      </c>
      <c r="O42" s="85"/>
      <c r="P42" s="86">
        <f>O42/F42</f>
        <v>0</v>
      </c>
      <c r="Q42" s="85"/>
      <c r="R42" s="86"/>
      <c r="S42" s="85"/>
      <c r="T42" s="99"/>
      <c r="U42" s="92"/>
    </row>
    <row r="43" spans="1:21" s="79" customFormat="1" ht="29.25" customHeight="1" thickBot="1">
      <c r="A43" s="239"/>
      <c r="B43" s="243"/>
      <c r="C43" s="311"/>
      <c r="D43" s="122" t="s">
        <v>59</v>
      </c>
      <c r="E43" s="108">
        <v>16</v>
      </c>
      <c r="F43" s="214">
        <v>16</v>
      </c>
      <c r="G43" s="111">
        <v>5</v>
      </c>
      <c r="H43" s="215">
        <f>G43/F43</f>
        <v>0.3125</v>
      </c>
      <c r="I43" s="111">
        <v>7</v>
      </c>
      <c r="J43" s="215">
        <f>I43/F43</f>
        <v>0.4375</v>
      </c>
      <c r="K43" s="111">
        <v>4</v>
      </c>
      <c r="L43" s="215">
        <f>K43/F43</f>
        <v>0.25</v>
      </c>
      <c r="M43" s="215"/>
      <c r="N43" s="161">
        <f t="shared" si="19"/>
        <v>0</v>
      </c>
      <c r="O43" s="144"/>
      <c r="P43" s="82">
        <f>O43/F43</f>
        <v>0</v>
      </c>
      <c r="Q43" s="144"/>
      <c r="R43" s="145"/>
      <c r="S43" s="144"/>
      <c r="T43" s="147"/>
      <c r="U43" s="92"/>
    </row>
    <row r="44" spans="1:21" s="79" customFormat="1" ht="13.5" customHeight="1" thickBot="1">
      <c r="A44" s="249" t="s">
        <v>35</v>
      </c>
      <c r="B44" s="260"/>
      <c r="C44" s="253" t="s">
        <v>46</v>
      </c>
      <c r="D44" s="254"/>
      <c r="E44" s="115">
        <f>SUM(E39+E41)</f>
        <v>52</v>
      </c>
      <c r="F44" s="115">
        <f>SUM(F39+F41)</f>
        <v>52</v>
      </c>
      <c r="G44" s="115">
        <f>SUM(G39+G41)</f>
        <v>16</v>
      </c>
      <c r="H44" s="116">
        <f t="shared" si="16"/>
        <v>0.3076923076923077</v>
      </c>
      <c r="I44" s="115">
        <f>SUM(I39+I41)</f>
        <v>16</v>
      </c>
      <c r="J44" s="116">
        <f t="shared" si="17"/>
        <v>0.3076923076923077</v>
      </c>
      <c r="K44" s="115">
        <f>SUM(K39+K41)</f>
        <v>20</v>
      </c>
      <c r="L44" s="116">
        <f t="shared" si="18"/>
        <v>0.38461538461538464</v>
      </c>
      <c r="M44" s="116">
        <f>SUM(M39+M41)</f>
        <v>0</v>
      </c>
      <c r="N44" s="116">
        <f t="shared" si="19"/>
        <v>0</v>
      </c>
      <c r="O44" s="115">
        <f>SUM(O39+O41)</f>
        <v>6</v>
      </c>
      <c r="P44" s="116">
        <f t="shared" si="20"/>
        <v>0.11538461538461539</v>
      </c>
      <c r="Q44" s="115">
        <f>SUM(Q39+Q41)</f>
        <v>0</v>
      </c>
      <c r="R44" s="155"/>
      <c r="S44" s="154">
        <f>SUM(S39+S41)</f>
        <v>0</v>
      </c>
      <c r="T44" s="91"/>
      <c r="U44" s="92"/>
    </row>
    <row r="45" spans="1:21" s="79" customFormat="1" ht="13.5" customHeight="1" thickBot="1">
      <c r="A45" s="251"/>
      <c r="B45" s="263"/>
      <c r="C45" s="253" t="s">
        <v>13</v>
      </c>
      <c r="D45" s="254"/>
      <c r="E45" s="115">
        <f>SUM(E43)</f>
        <v>16</v>
      </c>
      <c r="F45" s="115">
        <f>SUM(F43)</f>
        <v>16</v>
      </c>
      <c r="G45" s="115">
        <f>SUM(G43)</f>
        <v>5</v>
      </c>
      <c r="H45" s="116">
        <f t="shared" si="16"/>
        <v>0.3125</v>
      </c>
      <c r="I45" s="115">
        <f>SUM(I43)</f>
        <v>7</v>
      </c>
      <c r="J45" s="116">
        <f t="shared" si="17"/>
        <v>0.4375</v>
      </c>
      <c r="K45" s="115">
        <f>SUM(K43)</f>
        <v>4</v>
      </c>
      <c r="L45" s="116">
        <f t="shared" si="18"/>
        <v>0.25</v>
      </c>
      <c r="M45" s="116"/>
      <c r="N45" s="116">
        <f t="shared" si="19"/>
        <v>0</v>
      </c>
      <c r="O45" s="12">
        <f>SUM(O43)</f>
        <v>0</v>
      </c>
      <c r="P45" s="116">
        <f t="shared" si="20"/>
        <v>0</v>
      </c>
      <c r="Q45" s="115">
        <f>SUM(Q39)</f>
        <v>0</v>
      </c>
      <c r="R45" s="155"/>
      <c r="S45" s="154"/>
      <c r="T45" s="91"/>
      <c r="U45" s="92"/>
    </row>
    <row r="46" spans="1:21" s="79" customFormat="1" ht="16.5" customHeight="1" thickBot="1">
      <c r="A46" s="255" t="s">
        <v>85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7"/>
      <c r="U46" s="92"/>
    </row>
    <row r="47" spans="1:21" s="79" customFormat="1" ht="40.5" customHeight="1">
      <c r="A47" s="238" t="s">
        <v>108</v>
      </c>
      <c r="B47" s="236" t="s">
        <v>133</v>
      </c>
      <c r="C47" s="245" t="s">
        <v>46</v>
      </c>
      <c r="D47" s="126" t="s">
        <v>135</v>
      </c>
      <c r="E47" s="124">
        <f>SUM(21+18+16)</f>
        <v>55</v>
      </c>
      <c r="F47" s="124">
        <f>SUM(21+18+16)</f>
        <v>55</v>
      </c>
      <c r="G47" s="124">
        <f>SUM(3+2+5)</f>
        <v>10</v>
      </c>
      <c r="H47" s="218">
        <f aca="true" t="shared" si="21" ref="H47:H52">G47/F47</f>
        <v>0.18181818181818182</v>
      </c>
      <c r="I47" s="124">
        <f>SUM(12+9+7)</f>
        <v>28</v>
      </c>
      <c r="J47" s="218">
        <f aca="true" t="shared" si="22" ref="J47:J52">I47/F47</f>
        <v>0.509090909090909</v>
      </c>
      <c r="K47" s="124">
        <f>SUM(6+7+4)</f>
        <v>17</v>
      </c>
      <c r="L47" s="218">
        <f aca="true" t="shared" si="23" ref="L47:L52">K47/F47</f>
        <v>0.3090909090909091</v>
      </c>
      <c r="M47" s="218"/>
      <c r="N47" s="219">
        <f aca="true" t="shared" si="24" ref="N47:N52">M47/F47</f>
        <v>0</v>
      </c>
      <c r="O47" s="124">
        <f>SUM(2+2+2)</f>
        <v>6</v>
      </c>
      <c r="P47" s="218">
        <f aca="true" t="shared" si="25" ref="P47:P53">O47/F47</f>
        <v>0.10909090909090909</v>
      </c>
      <c r="Q47" s="124"/>
      <c r="R47" s="218"/>
      <c r="S47" s="94"/>
      <c r="T47" s="96">
        <f>SUM(S47/E47)</f>
        <v>0</v>
      </c>
      <c r="U47" s="92"/>
    </row>
    <row r="48" spans="1:21" s="79" customFormat="1" ht="40.5" customHeight="1" thickBot="1">
      <c r="A48" s="239"/>
      <c r="B48" s="237"/>
      <c r="C48" s="248"/>
      <c r="D48" s="136" t="s">
        <v>134</v>
      </c>
      <c r="E48" s="110">
        <f>SUM(21+18+16)</f>
        <v>55</v>
      </c>
      <c r="F48" s="110">
        <f>SUM(21+18+16)</f>
        <v>55</v>
      </c>
      <c r="G48" s="110">
        <f>SUM(3+3+5)</f>
        <v>11</v>
      </c>
      <c r="H48" s="184">
        <f t="shared" si="21"/>
        <v>0.2</v>
      </c>
      <c r="I48" s="110">
        <f>SUM(8+6+5)</f>
        <v>19</v>
      </c>
      <c r="J48" s="184">
        <f t="shared" si="22"/>
        <v>0.34545454545454546</v>
      </c>
      <c r="K48" s="110">
        <f>SUM(10+9+6)</f>
        <v>25</v>
      </c>
      <c r="L48" s="184">
        <f t="shared" si="23"/>
        <v>0.45454545454545453</v>
      </c>
      <c r="M48" s="184"/>
      <c r="N48" s="187">
        <f t="shared" si="24"/>
        <v>0</v>
      </c>
      <c r="O48" s="110">
        <f>SUM(2+2+2)</f>
        <v>6</v>
      </c>
      <c r="P48" s="184">
        <f t="shared" si="25"/>
        <v>0.10909090909090909</v>
      </c>
      <c r="Q48" s="110"/>
      <c r="R48" s="184"/>
      <c r="S48" s="152"/>
      <c r="T48" s="147">
        <f>SUM(S48/E48)</f>
        <v>0</v>
      </c>
      <c r="U48" s="92"/>
    </row>
    <row r="49" spans="1:21" s="79" customFormat="1" ht="24" customHeight="1">
      <c r="A49" s="241" t="s">
        <v>60</v>
      </c>
      <c r="B49" s="240" t="s">
        <v>162</v>
      </c>
      <c r="C49" s="266" t="s">
        <v>49</v>
      </c>
      <c r="D49" s="125" t="s">
        <v>135</v>
      </c>
      <c r="E49" s="108">
        <v>1</v>
      </c>
      <c r="F49" s="108">
        <v>1</v>
      </c>
      <c r="G49" s="108"/>
      <c r="H49" s="191">
        <f t="shared" si="21"/>
        <v>0</v>
      </c>
      <c r="I49" s="108">
        <v>1</v>
      </c>
      <c r="J49" s="191">
        <f t="shared" si="22"/>
        <v>1</v>
      </c>
      <c r="K49" s="85"/>
      <c r="L49" s="86">
        <f t="shared" si="23"/>
        <v>0</v>
      </c>
      <c r="M49" s="86"/>
      <c r="N49" s="158">
        <f t="shared" si="24"/>
        <v>0</v>
      </c>
      <c r="O49" s="85"/>
      <c r="P49" s="86">
        <f t="shared" si="25"/>
        <v>0</v>
      </c>
      <c r="Q49" s="85"/>
      <c r="R49" s="86"/>
      <c r="S49" s="85"/>
      <c r="T49" s="99"/>
      <c r="U49" s="92"/>
    </row>
    <row r="50" spans="1:21" s="80" customFormat="1" ht="26.25" customHeight="1" thickBot="1">
      <c r="A50" s="239"/>
      <c r="B50" s="237"/>
      <c r="C50" s="246"/>
      <c r="D50" s="136" t="s">
        <v>134</v>
      </c>
      <c r="E50" s="195">
        <v>1</v>
      </c>
      <c r="F50" s="186">
        <v>1</v>
      </c>
      <c r="G50" s="110"/>
      <c r="H50" s="184">
        <f t="shared" si="21"/>
        <v>0</v>
      </c>
      <c r="I50" s="110">
        <v>1</v>
      </c>
      <c r="J50" s="184">
        <f t="shared" si="22"/>
        <v>1</v>
      </c>
      <c r="K50" s="152"/>
      <c r="L50" s="153">
        <f t="shared" si="23"/>
        <v>0</v>
      </c>
      <c r="M50" s="153"/>
      <c r="N50" s="157">
        <f t="shared" si="24"/>
        <v>0</v>
      </c>
      <c r="O50" s="144"/>
      <c r="P50" s="145">
        <f t="shared" si="25"/>
        <v>0</v>
      </c>
      <c r="Q50" s="152"/>
      <c r="R50" s="153"/>
      <c r="S50" s="152"/>
      <c r="T50" s="84"/>
      <c r="U50" s="93"/>
    </row>
    <row r="51" spans="1:21" s="79" customFormat="1" ht="25.5" customHeight="1">
      <c r="A51" s="241" t="s">
        <v>60</v>
      </c>
      <c r="B51" s="244" t="s">
        <v>132</v>
      </c>
      <c r="C51" s="247" t="s">
        <v>13</v>
      </c>
      <c r="D51" s="105" t="s">
        <v>135</v>
      </c>
      <c r="E51" s="108">
        <v>15</v>
      </c>
      <c r="F51" s="108">
        <v>15</v>
      </c>
      <c r="G51" s="108">
        <v>3</v>
      </c>
      <c r="H51" s="191">
        <f t="shared" si="21"/>
        <v>0.2</v>
      </c>
      <c r="I51" s="108">
        <v>7</v>
      </c>
      <c r="J51" s="191">
        <f t="shared" si="22"/>
        <v>0.4666666666666667</v>
      </c>
      <c r="K51" s="108">
        <v>5</v>
      </c>
      <c r="L51" s="191">
        <f t="shared" si="23"/>
        <v>0.3333333333333333</v>
      </c>
      <c r="M51" s="191"/>
      <c r="N51" s="192">
        <f t="shared" si="24"/>
        <v>0</v>
      </c>
      <c r="O51" s="107">
        <v>1</v>
      </c>
      <c r="P51" s="193">
        <f t="shared" si="25"/>
        <v>0.06666666666666667</v>
      </c>
      <c r="Q51" s="108"/>
      <c r="R51" s="191"/>
      <c r="S51" s="108"/>
      <c r="T51" s="194"/>
      <c r="U51" s="92"/>
    </row>
    <row r="52" spans="1:21" s="80" customFormat="1" ht="38.25" customHeight="1" thickBot="1">
      <c r="A52" s="306"/>
      <c r="B52" s="243"/>
      <c r="C52" s="246"/>
      <c r="D52" s="106" t="s">
        <v>136</v>
      </c>
      <c r="E52" s="195">
        <v>15</v>
      </c>
      <c r="F52" s="186">
        <v>15</v>
      </c>
      <c r="G52" s="110">
        <v>4</v>
      </c>
      <c r="H52" s="184">
        <f t="shared" si="21"/>
        <v>0.26666666666666666</v>
      </c>
      <c r="I52" s="110">
        <v>7</v>
      </c>
      <c r="J52" s="184">
        <f t="shared" si="22"/>
        <v>0.4666666666666667</v>
      </c>
      <c r="K52" s="110">
        <v>4</v>
      </c>
      <c r="L52" s="184">
        <f t="shared" si="23"/>
        <v>0.26666666666666666</v>
      </c>
      <c r="M52" s="184"/>
      <c r="N52" s="196">
        <f t="shared" si="24"/>
        <v>0</v>
      </c>
      <c r="O52" s="111">
        <v>1</v>
      </c>
      <c r="P52" s="197">
        <f t="shared" si="25"/>
        <v>0.06666666666666667</v>
      </c>
      <c r="Q52" s="110"/>
      <c r="R52" s="153"/>
      <c r="S52" s="152"/>
      <c r="T52" s="84"/>
      <c r="U52" s="93"/>
    </row>
    <row r="53" spans="1:21" s="79" customFormat="1" ht="15.75" customHeight="1">
      <c r="A53" s="307" t="s">
        <v>89</v>
      </c>
      <c r="B53" s="236" t="s">
        <v>90</v>
      </c>
      <c r="C53" s="126" t="s">
        <v>46</v>
      </c>
      <c r="D53" s="113" t="s">
        <v>48</v>
      </c>
      <c r="E53" s="113">
        <v>43</v>
      </c>
      <c r="F53" s="205">
        <v>43</v>
      </c>
      <c r="G53" s="113">
        <v>8</v>
      </c>
      <c r="H53" s="203">
        <f>G53/F53</f>
        <v>0.18604651162790697</v>
      </c>
      <c r="I53" s="113">
        <v>16</v>
      </c>
      <c r="J53" s="203">
        <f>I53/F53</f>
        <v>0.37209302325581395</v>
      </c>
      <c r="K53" s="113">
        <v>19</v>
      </c>
      <c r="L53" s="203">
        <f>K53/F53</f>
        <v>0.4418604651162791</v>
      </c>
      <c r="M53" s="203"/>
      <c r="N53" s="212">
        <f>M53/F53</f>
        <v>0</v>
      </c>
      <c r="O53" s="113">
        <v>5</v>
      </c>
      <c r="P53" s="203">
        <f t="shared" si="25"/>
        <v>0.11627906976744186</v>
      </c>
      <c r="Q53" s="113"/>
      <c r="R53" s="203"/>
      <c r="S53" s="81"/>
      <c r="T53" s="150"/>
      <c r="U53" s="92"/>
    </row>
    <row r="54" spans="1:21" s="79" customFormat="1" ht="18.75" customHeight="1" thickBot="1">
      <c r="A54" s="308"/>
      <c r="B54" s="237"/>
      <c r="C54" s="136" t="s">
        <v>13</v>
      </c>
      <c r="D54" s="110" t="s">
        <v>48</v>
      </c>
      <c r="E54" s="110">
        <v>20</v>
      </c>
      <c r="F54" s="186">
        <v>20</v>
      </c>
      <c r="G54" s="110">
        <v>5</v>
      </c>
      <c r="H54" s="184">
        <f>G54/F54</f>
        <v>0.25</v>
      </c>
      <c r="I54" s="110">
        <v>10</v>
      </c>
      <c r="J54" s="184">
        <f>I54/F54</f>
        <v>0.5</v>
      </c>
      <c r="K54" s="110">
        <v>5</v>
      </c>
      <c r="L54" s="184">
        <f>K54/F54</f>
        <v>0.25</v>
      </c>
      <c r="M54" s="184"/>
      <c r="N54" s="187">
        <f>M54/F54</f>
        <v>0</v>
      </c>
      <c r="O54" s="152"/>
      <c r="P54" s="153">
        <f>O54/F54</f>
        <v>0</v>
      </c>
      <c r="Q54" s="152"/>
      <c r="R54" s="153"/>
      <c r="S54" s="152"/>
      <c r="T54" s="84"/>
      <c r="U54" s="92"/>
    </row>
    <row r="55" spans="1:21" s="79" customFormat="1" ht="10.5" customHeight="1" thickBot="1">
      <c r="A55" s="249" t="s">
        <v>35</v>
      </c>
      <c r="B55" s="260"/>
      <c r="C55" s="253" t="s">
        <v>46</v>
      </c>
      <c r="D55" s="254"/>
      <c r="E55" s="115">
        <f>SUM(E48+E53)</f>
        <v>98</v>
      </c>
      <c r="F55" s="115">
        <f>SUM(F48+F53)</f>
        <v>98</v>
      </c>
      <c r="G55" s="115">
        <f>SUM(G48+G53)</f>
        <v>19</v>
      </c>
      <c r="H55" s="116">
        <f>G55/F55</f>
        <v>0.19387755102040816</v>
      </c>
      <c r="I55" s="115">
        <f>SUM(I48+I53)</f>
        <v>35</v>
      </c>
      <c r="J55" s="116">
        <f>I55/F55</f>
        <v>0.35714285714285715</v>
      </c>
      <c r="K55" s="115">
        <f>SUM(K48+K53)</f>
        <v>44</v>
      </c>
      <c r="L55" s="116">
        <v>0.413</v>
      </c>
      <c r="M55" s="116">
        <f>SUM(M48+M53)</f>
        <v>0</v>
      </c>
      <c r="N55" s="116">
        <f>M55/F55</f>
        <v>0</v>
      </c>
      <c r="O55" s="115">
        <f>SUM(O48+O53)</f>
        <v>11</v>
      </c>
      <c r="P55" s="116">
        <f>O55/F55</f>
        <v>0.11224489795918367</v>
      </c>
      <c r="Q55" s="115">
        <f>SUM(Q48+Q53)</f>
        <v>0</v>
      </c>
      <c r="R55" s="155">
        <f>Q55/F55</f>
        <v>0</v>
      </c>
      <c r="S55" s="154">
        <f>SUM(S48+S53)</f>
        <v>0</v>
      </c>
      <c r="T55" s="91">
        <f>S55/F55</f>
        <v>0</v>
      </c>
      <c r="U55" s="92"/>
    </row>
    <row r="56" spans="1:21" s="79" customFormat="1" ht="14.25" customHeight="1" thickBot="1">
      <c r="A56" s="251"/>
      <c r="B56" s="263"/>
      <c r="C56" s="253" t="s">
        <v>13</v>
      </c>
      <c r="D56" s="254"/>
      <c r="E56" s="115">
        <f>SUM(E50+E52+E54)</f>
        <v>36</v>
      </c>
      <c r="F56" s="115">
        <f>SUM(F50+F52+F54)</f>
        <v>36</v>
      </c>
      <c r="G56" s="115">
        <f>SUM(G50+G52+G54)</f>
        <v>9</v>
      </c>
      <c r="H56" s="116">
        <f>G56/F56</f>
        <v>0.25</v>
      </c>
      <c r="I56" s="115">
        <f>SUM(I50+I52+I54)</f>
        <v>18</v>
      </c>
      <c r="J56" s="116">
        <f>I56/F56</f>
        <v>0.5</v>
      </c>
      <c r="K56" s="115">
        <f>SUM(K50+K52+K54)</f>
        <v>9</v>
      </c>
      <c r="L56" s="116">
        <f>K56/F56</f>
        <v>0.25</v>
      </c>
      <c r="M56" s="116">
        <f>SUM(M50+M52)</f>
        <v>0</v>
      </c>
      <c r="N56" s="116">
        <f>M56/F56</f>
        <v>0</v>
      </c>
      <c r="O56" s="115">
        <f>SUM(O50+O52+O54)</f>
        <v>1</v>
      </c>
      <c r="P56" s="116">
        <f>O56/F56</f>
        <v>0.027777777777777776</v>
      </c>
      <c r="Q56" s="115">
        <f>SUM(Q50+Q52)</f>
        <v>0</v>
      </c>
      <c r="R56" s="116">
        <f>Q56/F56</f>
        <v>0</v>
      </c>
      <c r="S56" s="154">
        <f>SUM(S50+S52)</f>
        <v>0</v>
      </c>
      <c r="T56" s="91">
        <f>S56/F56</f>
        <v>0</v>
      </c>
      <c r="U56" s="92"/>
    </row>
    <row r="57" spans="1:21" s="79" customFormat="1" ht="21.75" customHeight="1" thickBot="1">
      <c r="A57" s="255" t="s">
        <v>92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7"/>
      <c r="U57" s="92"/>
    </row>
    <row r="58" spans="1:21" s="79" customFormat="1" ht="17.25" customHeight="1" thickBot="1">
      <c r="A58" s="178" t="s">
        <v>61</v>
      </c>
      <c r="B58" s="22" t="s">
        <v>62</v>
      </c>
      <c r="C58" s="126" t="s">
        <v>46</v>
      </c>
      <c r="D58" s="126" t="s">
        <v>48</v>
      </c>
      <c r="E58" s="124">
        <v>17</v>
      </c>
      <c r="F58" s="220">
        <v>17</v>
      </c>
      <c r="G58" s="124">
        <v>3</v>
      </c>
      <c r="H58" s="218">
        <f>G58/F58</f>
        <v>0.17647058823529413</v>
      </c>
      <c r="I58" s="124">
        <v>7</v>
      </c>
      <c r="J58" s="218">
        <f>I58/F58</f>
        <v>0.4117647058823529</v>
      </c>
      <c r="K58" s="124">
        <v>7</v>
      </c>
      <c r="L58" s="218">
        <f>K58/F58</f>
        <v>0.4117647058823529</v>
      </c>
      <c r="M58" s="218"/>
      <c r="N58" s="212">
        <f>M58/F58</f>
        <v>0</v>
      </c>
      <c r="O58" s="124"/>
      <c r="P58" s="203">
        <f>O58/F58</f>
        <v>0</v>
      </c>
      <c r="Q58" s="94"/>
      <c r="R58" s="95"/>
      <c r="S58" s="94"/>
      <c r="T58" s="96"/>
      <c r="U58" s="92"/>
    </row>
    <row r="59" spans="1:21" s="79" customFormat="1" ht="17.25" customHeight="1" thickBot="1">
      <c r="A59" s="178" t="s">
        <v>63</v>
      </c>
      <c r="B59" s="22" t="s">
        <v>64</v>
      </c>
      <c r="C59" s="126" t="s">
        <v>46</v>
      </c>
      <c r="D59" s="126" t="s">
        <v>48</v>
      </c>
      <c r="E59" s="124">
        <v>14</v>
      </c>
      <c r="F59" s="220">
        <v>14</v>
      </c>
      <c r="G59" s="124">
        <v>4</v>
      </c>
      <c r="H59" s="218">
        <f>G59/F59</f>
        <v>0.2857142857142857</v>
      </c>
      <c r="I59" s="124">
        <v>6</v>
      </c>
      <c r="J59" s="218">
        <f>I59/F59</f>
        <v>0.42857142857142855</v>
      </c>
      <c r="K59" s="124">
        <v>4</v>
      </c>
      <c r="L59" s="218">
        <f>K59/F59</f>
        <v>0.2857142857142857</v>
      </c>
      <c r="M59" s="218"/>
      <c r="N59" s="116">
        <f>M59/F59</f>
        <v>0</v>
      </c>
      <c r="O59" s="119">
        <v>1</v>
      </c>
      <c r="P59" s="185">
        <f>O59/F59</f>
        <v>0.07142857142857142</v>
      </c>
      <c r="Q59" s="164"/>
      <c r="R59" s="165"/>
      <c r="S59" s="164"/>
      <c r="T59" s="166"/>
      <c r="U59" s="92"/>
    </row>
    <row r="60" spans="1:21" s="79" customFormat="1" ht="27.75" customHeight="1" thickBot="1">
      <c r="A60" s="180" t="s">
        <v>65</v>
      </c>
      <c r="B60" s="22" t="s">
        <v>66</v>
      </c>
      <c r="C60" s="126" t="s">
        <v>46</v>
      </c>
      <c r="D60" s="126" t="s">
        <v>48</v>
      </c>
      <c r="E60" s="124">
        <v>20</v>
      </c>
      <c r="F60" s="220">
        <v>20</v>
      </c>
      <c r="G60" s="124">
        <v>1</v>
      </c>
      <c r="H60" s="218">
        <f>G60/F60</f>
        <v>0.05</v>
      </c>
      <c r="I60" s="124">
        <v>6</v>
      </c>
      <c r="J60" s="218">
        <f>I60/F60</f>
        <v>0.3</v>
      </c>
      <c r="K60" s="124">
        <v>13</v>
      </c>
      <c r="L60" s="218">
        <f>K60/F60</f>
        <v>0.65</v>
      </c>
      <c r="M60" s="218"/>
      <c r="N60" s="163">
        <f>M60/F60</f>
        <v>0</v>
      </c>
      <c r="O60" s="85"/>
      <c r="P60" s="158">
        <f>O60/F60</f>
        <v>0</v>
      </c>
      <c r="Q60" s="85"/>
      <c r="R60" s="86"/>
      <c r="S60" s="85"/>
      <c r="T60" s="99"/>
      <c r="U60" s="92"/>
    </row>
    <row r="61" spans="1:21" s="79" customFormat="1" ht="12.75" customHeight="1" thickBot="1">
      <c r="A61" s="279" t="s">
        <v>93</v>
      </c>
      <c r="B61" s="254"/>
      <c r="C61" s="253" t="s">
        <v>46</v>
      </c>
      <c r="D61" s="254"/>
      <c r="E61" s="115">
        <f>SUM(E58+E59+E60)</f>
        <v>51</v>
      </c>
      <c r="F61" s="115">
        <f>SUM(F58+F59+F60)</f>
        <v>51</v>
      </c>
      <c r="G61" s="115">
        <f>SUM(G58+G59+G60)</f>
        <v>8</v>
      </c>
      <c r="H61" s="116">
        <f>G61/F61</f>
        <v>0.1568627450980392</v>
      </c>
      <c r="I61" s="115">
        <f>SUM(I58+I59+I60)</f>
        <v>19</v>
      </c>
      <c r="J61" s="116">
        <f>I61/F61</f>
        <v>0.37254901960784315</v>
      </c>
      <c r="K61" s="115">
        <f>SUM(K58+K59+K60)</f>
        <v>24</v>
      </c>
      <c r="L61" s="116">
        <f>K61/F61</f>
        <v>0.47058823529411764</v>
      </c>
      <c r="M61" s="116">
        <f>SUM(M58+M59+M60)</f>
        <v>0</v>
      </c>
      <c r="N61" s="116">
        <f>M61/F61</f>
        <v>0</v>
      </c>
      <c r="O61" s="115">
        <f>SUM(O58+O59+O60)</f>
        <v>1</v>
      </c>
      <c r="P61" s="116">
        <f>O61/F61</f>
        <v>0.0196078431372549</v>
      </c>
      <c r="Q61" s="115">
        <f>SUM(Q58+Q59+Q60)</f>
        <v>0</v>
      </c>
      <c r="R61" s="155"/>
      <c r="S61" s="154">
        <f>SUM(S58+S59+S60)</f>
        <v>0</v>
      </c>
      <c r="T61" s="91"/>
      <c r="U61" s="92"/>
    </row>
    <row r="62" spans="1:21" s="79" customFormat="1" ht="12.75" customHeight="1" thickBot="1">
      <c r="A62" s="303" t="s">
        <v>124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5"/>
      <c r="U62" s="92"/>
    </row>
    <row r="63" spans="1:21" s="79" customFormat="1" ht="20.25" customHeight="1" thickBot="1">
      <c r="A63" s="255" t="s">
        <v>67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7"/>
      <c r="U63" s="92"/>
    </row>
    <row r="64" spans="1:21" s="79" customFormat="1" ht="17.25" customHeight="1">
      <c r="A64" s="238" t="s">
        <v>137</v>
      </c>
      <c r="B64" s="242" t="s">
        <v>138</v>
      </c>
      <c r="C64" s="126" t="s">
        <v>46</v>
      </c>
      <c r="D64" s="124" t="s">
        <v>34</v>
      </c>
      <c r="E64" s="124">
        <v>20</v>
      </c>
      <c r="F64" s="220">
        <v>20</v>
      </c>
      <c r="G64" s="124">
        <v>9</v>
      </c>
      <c r="H64" s="203">
        <f aca="true" t="shared" si="26" ref="H64:H77">G64/F64</f>
        <v>0.45</v>
      </c>
      <c r="I64" s="113">
        <v>3</v>
      </c>
      <c r="J64" s="203">
        <f aca="true" t="shared" si="27" ref="J64:J77">I64/F64</f>
        <v>0.15</v>
      </c>
      <c r="K64" s="113">
        <v>8</v>
      </c>
      <c r="L64" s="203">
        <f aca="true" t="shared" si="28" ref="L64:L77">K64/F64</f>
        <v>0.4</v>
      </c>
      <c r="M64" s="148"/>
      <c r="N64" s="148">
        <f>M64/F64</f>
        <v>0</v>
      </c>
      <c r="O64" s="160"/>
      <c r="P64" s="148">
        <f>O64/F64</f>
        <v>0</v>
      </c>
      <c r="Q64" s="81"/>
      <c r="R64" s="148">
        <f aca="true" t="shared" si="29" ref="R64:R77">Q64/F64</f>
        <v>0</v>
      </c>
      <c r="S64" s="81"/>
      <c r="T64" s="150"/>
      <c r="U64" s="92"/>
    </row>
    <row r="65" spans="1:21" s="79" customFormat="1" ht="17.25" customHeight="1">
      <c r="A65" s="241"/>
      <c r="B65" s="244"/>
      <c r="C65" s="105" t="s">
        <v>49</v>
      </c>
      <c r="D65" s="107" t="s">
        <v>34</v>
      </c>
      <c r="E65" s="135">
        <v>11</v>
      </c>
      <c r="F65" s="228">
        <v>11</v>
      </c>
      <c r="G65" s="135"/>
      <c r="H65" s="193">
        <f t="shared" si="26"/>
        <v>0</v>
      </c>
      <c r="I65" s="107">
        <v>6</v>
      </c>
      <c r="J65" s="193">
        <f t="shared" si="27"/>
        <v>0.5454545454545454</v>
      </c>
      <c r="K65" s="107">
        <v>5</v>
      </c>
      <c r="L65" s="193">
        <f t="shared" si="28"/>
        <v>0.45454545454545453</v>
      </c>
      <c r="M65" s="193"/>
      <c r="N65" s="88">
        <f aca="true" t="shared" si="30" ref="N65:N77">M65/F65</f>
        <v>0</v>
      </c>
      <c r="O65" s="87"/>
      <c r="P65" s="88">
        <f aca="true" t="shared" si="31" ref="P65:P77">O65/F65</f>
        <v>0</v>
      </c>
      <c r="Q65" s="87"/>
      <c r="R65" s="88">
        <f t="shared" si="29"/>
        <v>0</v>
      </c>
      <c r="S65" s="87"/>
      <c r="T65" s="89"/>
      <c r="U65" s="92"/>
    </row>
    <row r="66" spans="1:21" s="79" customFormat="1" ht="54.75" customHeight="1" thickBot="1">
      <c r="A66" s="239"/>
      <c r="B66" s="243"/>
      <c r="C66" s="122" t="s">
        <v>80</v>
      </c>
      <c r="D66" s="111" t="s">
        <v>34</v>
      </c>
      <c r="E66" s="110">
        <v>9</v>
      </c>
      <c r="F66" s="186">
        <v>9</v>
      </c>
      <c r="G66" s="110">
        <v>2</v>
      </c>
      <c r="H66" s="191">
        <f t="shared" si="26"/>
        <v>0.2222222222222222</v>
      </c>
      <c r="I66" s="111">
        <v>2</v>
      </c>
      <c r="J66" s="191">
        <f t="shared" si="27"/>
        <v>0.2222222222222222</v>
      </c>
      <c r="K66" s="111">
        <v>5</v>
      </c>
      <c r="L66" s="191">
        <f t="shared" si="28"/>
        <v>0.5555555555555556</v>
      </c>
      <c r="M66" s="146"/>
      <c r="N66" s="146">
        <f t="shared" si="30"/>
        <v>0</v>
      </c>
      <c r="O66" s="144"/>
      <c r="P66" s="146">
        <f t="shared" si="31"/>
        <v>0</v>
      </c>
      <c r="Q66" s="144"/>
      <c r="R66" s="86">
        <f t="shared" si="29"/>
        <v>0</v>
      </c>
      <c r="S66" s="144"/>
      <c r="T66" s="99"/>
      <c r="U66" s="92"/>
    </row>
    <row r="67" spans="1:21" s="79" customFormat="1" ht="28.5" customHeight="1" thickBot="1">
      <c r="A67" s="178" t="s">
        <v>68</v>
      </c>
      <c r="B67" s="22" t="s">
        <v>69</v>
      </c>
      <c r="C67" s="126" t="s">
        <v>46</v>
      </c>
      <c r="D67" s="110" t="s">
        <v>34</v>
      </c>
      <c r="E67" s="124">
        <v>7</v>
      </c>
      <c r="F67" s="220">
        <v>7</v>
      </c>
      <c r="G67" s="124">
        <v>3</v>
      </c>
      <c r="H67" s="218">
        <f t="shared" si="26"/>
        <v>0.42857142857142855</v>
      </c>
      <c r="I67" s="124">
        <v>2</v>
      </c>
      <c r="J67" s="218">
        <f t="shared" si="27"/>
        <v>0.2857142857142857</v>
      </c>
      <c r="K67" s="124">
        <v>2</v>
      </c>
      <c r="L67" s="218">
        <f t="shared" si="28"/>
        <v>0.2857142857142857</v>
      </c>
      <c r="M67" s="95"/>
      <c r="N67" s="148">
        <f t="shared" si="30"/>
        <v>0</v>
      </c>
      <c r="O67" s="94"/>
      <c r="P67" s="148">
        <f t="shared" si="31"/>
        <v>0</v>
      </c>
      <c r="Q67" s="94"/>
      <c r="R67" s="95">
        <f t="shared" si="29"/>
        <v>0</v>
      </c>
      <c r="S67" s="94"/>
      <c r="T67" s="96"/>
      <c r="U67" s="92"/>
    </row>
    <row r="68" spans="1:21" s="79" customFormat="1" ht="54" customHeight="1" thickBot="1">
      <c r="A68" s="178" t="s">
        <v>139</v>
      </c>
      <c r="B68" s="22" t="s">
        <v>140</v>
      </c>
      <c r="C68" s="126" t="s">
        <v>46</v>
      </c>
      <c r="D68" s="119" t="s">
        <v>34</v>
      </c>
      <c r="E68" s="124">
        <v>15</v>
      </c>
      <c r="F68" s="124">
        <v>15</v>
      </c>
      <c r="G68" s="124">
        <v>7</v>
      </c>
      <c r="H68" s="218">
        <f t="shared" si="26"/>
        <v>0.4666666666666667</v>
      </c>
      <c r="I68" s="124">
        <v>8</v>
      </c>
      <c r="J68" s="218">
        <f t="shared" si="27"/>
        <v>0.5333333333333333</v>
      </c>
      <c r="K68" s="124"/>
      <c r="L68" s="95">
        <f t="shared" si="28"/>
        <v>0</v>
      </c>
      <c r="M68" s="95"/>
      <c r="N68" s="148">
        <f t="shared" si="30"/>
        <v>0</v>
      </c>
      <c r="O68" s="94"/>
      <c r="P68" s="148">
        <f t="shared" si="31"/>
        <v>0</v>
      </c>
      <c r="Q68" s="94"/>
      <c r="R68" s="95">
        <f t="shared" si="29"/>
        <v>0</v>
      </c>
      <c r="S68" s="94"/>
      <c r="T68" s="96"/>
      <c r="U68" s="92"/>
    </row>
    <row r="69" spans="1:21" s="79" customFormat="1" ht="17.25" customHeight="1">
      <c r="A69" s="238" t="s">
        <v>107</v>
      </c>
      <c r="B69" s="242" t="s">
        <v>141</v>
      </c>
      <c r="C69" s="139" t="s">
        <v>46</v>
      </c>
      <c r="D69" s="113" t="s">
        <v>34</v>
      </c>
      <c r="E69" s="113">
        <v>46</v>
      </c>
      <c r="F69" s="205">
        <v>46</v>
      </c>
      <c r="G69" s="113">
        <v>22</v>
      </c>
      <c r="H69" s="203">
        <f t="shared" si="26"/>
        <v>0.4782608695652174</v>
      </c>
      <c r="I69" s="113">
        <v>11</v>
      </c>
      <c r="J69" s="203">
        <f t="shared" si="27"/>
        <v>0.2391304347826087</v>
      </c>
      <c r="K69" s="113">
        <v>13</v>
      </c>
      <c r="L69" s="203">
        <f t="shared" si="28"/>
        <v>0.2826086956521739</v>
      </c>
      <c r="M69" s="148"/>
      <c r="N69" s="148">
        <f t="shared" si="30"/>
        <v>0</v>
      </c>
      <c r="O69" s="113">
        <v>4</v>
      </c>
      <c r="P69" s="203">
        <f t="shared" si="31"/>
        <v>0.08695652173913043</v>
      </c>
      <c r="Q69" s="81"/>
      <c r="R69" s="148">
        <f t="shared" si="29"/>
        <v>0</v>
      </c>
      <c r="S69" s="81"/>
      <c r="T69" s="150"/>
      <c r="U69" s="92"/>
    </row>
    <row r="70" spans="1:21" s="79" customFormat="1" ht="55.5" customHeight="1" thickBot="1">
      <c r="A70" s="239"/>
      <c r="B70" s="243"/>
      <c r="C70" s="136" t="s">
        <v>80</v>
      </c>
      <c r="D70" s="110" t="s">
        <v>34</v>
      </c>
      <c r="E70" s="110">
        <v>15</v>
      </c>
      <c r="F70" s="186">
        <v>15</v>
      </c>
      <c r="G70" s="110">
        <v>2</v>
      </c>
      <c r="H70" s="184">
        <f t="shared" si="26"/>
        <v>0.13333333333333333</v>
      </c>
      <c r="I70" s="110">
        <v>6</v>
      </c>
      <c r="J70" s="184">
        <f t="shared" si="27"/>
        <v>0.4</v>
      </c>
      <c r="K70" s="110">
        <v>7</v>
      </c>
      <c r="L70" s="184">
        <f t="shared" si="28"/>
        <v>0.4666666666666667</v>
      </c>
      <c r="M70" s="184"/>
      <c r="N70" s="153">
        <f t="shared" si="30"/>
        <v>0</v>
      </c>
      <c r="O70" s="152"/>
      <c r="P70" s="153">
        <f t="shared" si="31"/>
        <v>0</v>
      </c>
      <c r="Q70" s="152"/>
      <c r="R70" s="153">
        <f t="shared" si="29"/>
        <v>0</v>
      </c>
      <c r="S70" s="152"/>
      <c r="T70" s="84"/>
      <c r="U70" s="92"/>
    </row>
    <row r="71" spans="1:21" s="79" customFormat="1" ht="18" customHeight="1">
      <c r="A71" s="258" t="s">
        <v>142</v>
      </c>
      <c r="B71" s="242" t="s">
        <v>143</v>
      </c>
      <c r="C71" s="126" t="s">
        <v>46</v>
      </c>
      <c r="D71" s="126" t="s">
        <v>48</v>
      </c>
      <c r="E71" s="124">
        <v>12</v>
      </c>
      <c r="F71" s="220">
        <v>12</v>
      </c>
      <c r="G71" s="124">
        <v>4</v>
      </c>
      <c r="H71" s="218">
        <f>G71/F71</f>
        <v>0.3333333333333333</v>
      </c>
      <c r="I71" s="124">
        <v>5</v>
      </c>
      <c r="J71" s="218">
        <f>I71/F71</f>
        <v>0.4166666666666667</v>
      </c>
      <c r="K71" s="124">
        <v>3</v>
      </c>
      <c r="L71" s="218">
        <f>K71/F71</f>
        <v>0.25</v>
      </c>
      <c r="M71" s="218"/>
      <c r="N71" s="218">
        <f>M71/F71</f>
        <v>0</v>
      </c>
      <c r="O71" s="124">
        <v>2</v>
      </c>
      <c r="P71" s="218">
        <f>O71/F71</f>
        <v>0.16666666666666666</v>
      </c>
      <c r="Q71" s="94"/>
      <c r="R71" s="95">
        <f>Q71/F71</f>
        <v>0</v>
      </c>
      <c r="S71" s="94"/>
      <c r="T71" s="96"/>
      <c r="U71" s="92"/>
    </row>
    <row r="72" spans="1:21" s="79" customFormat="1" ht="57" customHeight="1" thickBot="1">
      <c r="A72" s="259"/>
      <c r="B72" s="243"/>
      <c r="C72" s="122" t="s">
        <v>80</v>
      </c>
      <c r="D72" s="125" t="s">
        <v>48</v>
      </c>
      <c r="E72" s="108">
        <v>15</v>
      </c>
      <c r="F72" s="214">
        <v>14</v>
      </c>
      <c r="G72" s="108">
        <v>2</v>
      </c>
      <c r="H72" s="191">
        <f>G72/F72</f>
        <v>0.14285714285714285</v>
      </c>
      <c r="I72" s="108">
        <v>2</v>
      </c>
      <c r="J72" s="191">
        <f>I72/F72</f>
        <v>0.14285714285714285</v>
      </c>
      <c r="K72" s="108">
        <v>10</v>
      </c>
      <c r="L72" s="191">
        <f>K72/F72</f>
        <v>0.7142857142857143</v>
      </c>
      <c r="M72" s="191"/>
      <c r="N72" s="224">
        <f>M72/F72</f>
        <v>0</v>
      </c>
      <c r="O72" s="85"/>
      <c r="P72" s="146">
        <f>O72/F72</f>
        <v>0</v>
      </c>
      <c r="Q72" s="85"/>
      <c r="R72" s="86">
        <f>Q72/F72</f>
        <v>0</v>
      </c>
      <c r="S72" s="85"/>
      <c r="T72" s="99"/>
      <c r="U72" s="92"/>
    </row>
    <row r="73" spans="1:21" s="79" customFormat="1" ht="16.5" customHeight="1">
      <c r="A73" s="238" t="s">
        <v>70</v>
      </c>
      <c r="B73" s="242" t="s">
        <v>71</v>
      </c>
      <c r="C73" s="126" t="s">
        <v>46</v>
      </c>
      <c r="D73" s="113" t="s">
        <v>34</v>
      </c>
      <c r="E73" s="124">
        <v>13</v>
      </c>
      <c r="F73" s="220">
        <v>13</v>
      </c>
      <c r="G73" s="124">
        <v>2</v>
      </c>
      <c r="H73" s="203">
        <f t="shared" si="26"/>
        <v>0.15384615384615385</v>
      </c>
      <c r="I73" s="113">
        <v>5</v>
      </c>
      <c r="J73" s="203">
        <f t="shared" si="27"/>
        <v>0.38461538461538464</v>
      </c>
      <c r="K73" s="113">
        <v>6</v>
      </c>
      <c r="L73" s="203">
        <f t="shared" si="28"/>
        <v>0.46153846153846156</v>
      </c>
      <c r="M73" s="203"/>
      <c r="N73" s="203">
        <f t="shared" si="30"/>
        <v>0</v>
      </c>
      <c r="O73" s="205">
        <v>1</v>
      </c>
      <c r="P73" s="203">
        <f t="shared" si="31"/>
        <v>0.07692307692307693</v>
      </c>
      <c r="Q73" s="113">
        <v>4</v>
      </c>
      <c r="R73" s="203">
        <f t="shared" si="29"/>
        <v>0.3076923076923077</v>
      </c>
      <c r="S73" s="113">
        <v>4</v>
      </c>
      <c r="T73" s="207">
        <f>S73/E73</f>
        <v>0.3076923076923077</v>
      </c>
      <c r="U73" s="92"/>
    </row>
    <row r="74" spans="1:21" s="79" customFormat="1" ht="16.5" customHeight="1" thickBot="1">
      <c r="A74" s="239"/>
      <c r="B74" s="243"/>
      <c r="C74" s="105" t="s">
        <v>49</v>
      </c>
      <c r="D74" s="107" t="s">
        <v>34</v>
      </c>
      <c r="E74" s="135">
        <v>13</v>
      </c>
      <c r="F74" s="228">
        <v>13</v>
      </c>
      <c r="G74" s="135">
        <v>4</v>
      </c>
      <c r="H74" s="193">
        <f t="shared" si="26"/>
        <v>0.3076923076923077</v>
      </c>
      <c r="I74" s="107">
        <v>5</v>
      </c>
      <c r="J74" s="193">
        <f t="shared" si="27"/>
        <v>0.38461538461538464</v>
      </c>
      <c r="K74" s="107">
        <v>4</v>
      </c>
      <c r="L74" s="193">
        <f t="shared" si="28"/>
        <v>0.3076923076923077</v>
      </c>
      <c r="M74" s="193"/>
      <c r="N74" s="193">
        <f t="shared" si="30"/>
        <v>0</v>
      </c>
      <c r="O74" s="107"/>
      <c r="P74" s="193">
        <f t="shared" si="31"/>
        <v>0</v>
      </c>
      <c r="Q74" s="107">
        <v>1</v>
      </c>
      <c r="R74" s="193">
        <f t="shared" si="29"/>
        <v>0.07692307692307693</v>
      </c>
      <c r="S74" s="107">
        <v>1</v>
      </c>
      <c r="T74" s="233">
        <f>S74/E74</f>
        <v>0.07692307692307693</v>
      </c>
      <c r="U74" s="92"/>
    </row>
    <row r="75" spans="1:21" s="79" customFormat="1" ht="15" customHeight="1" thickBot="1">
      <c r="A75" s="249" t="s">
        <v>35</v>
      </c>
      <c r="B75" s="260"/>
      <c r="C75" s="253" t="s">
        <v>46</v>
      </c>
      <c r="D75" s="254"/>
      <c r="E75" s="115">
        <f>SUM(E64+E67+E68+E69+E71+E73)</f>
        <v>113</v>
      </c>
      <c r="F75" s="115">
        <f>SUM(F64+F67+F68+F69+F71+F73)</f>
        <v>113</v>
      </c>
      <c r="G75" s="115">
        <f>SUM(G64+G67+G68+G69+G71+G73)</f>
        <v>47</v>
      </c>
      <c r="H75" s="219">
        <f t="shared" si="26"/>
        <v>0.415929203539823</v>
      </c>
      <c r="I75" s="115">
        <f>SUM(I64+I67+I68+I69+I71+I73)</f>
        <v>34</v>
      </c>
      <c r="J75" s="219">
        <f t="shared" si="27"/>
        <v>0.3008849557522124</v>
      </c>
      <c r="K75" s="115">
        <f>SUM(K64+K67+K68+K69+K71+K73)</f>
        <v>32</v>
      </c>
      <c r="L75" s="219">
        <v>0.362</v>
      </c>
      <c r="M75" s="219">
        <f>SUM(M64+M67+M68+M69+M71+M73)</f>
        <v>0</v>
      </c>
      <c r="N75" s="212">
        <f t="shared" si="30"/>
        <v>0</v>
      </c>
      <c r="O75" s="12">
        <f>SUM(O73+O71+O69+O68+O67+O64)</f>
        <v>7</v>
      </c>
      <c r="P75" s="212">
        <f t="shared" si="31"/>
        <v>0.061946902654867256</v>
      </c>
      <c r="Q75" s="115">
        <f>SUM(Q64+Q67+Q68+Q69+Q71+Q73)</f>
        <v>4</v>
      </c>
      <c r="R75" s="219">
        <f t="shared" si="29"/>
        <v>0.035398230088495575</v>
      </c>
      <c r="S75" s="115">
        <f>SUM(S64+S67+S68+S69+S71+S73)</f>
        <v>4</v>
      </c>
      <c r="T75" s="207">
        <f>S75/E75</f>
        <v>0.035398230088495575</v>
      </c>
      <c r="U75" s="92"/>
    </row>
    <row r="76" spans="1:21" s="79" customFormat="1" ht="15" customHeight="1" thickBot="1">
      <c r="A76" s="261"/>
      <c r="B76" s="262"/>
      <c r="C76" s="253" t="s">
        <v>13</v>
      </c>
      <c r="D76" s="254"/>
      <c r="E76" s="115">
        <f>SUM(E65+E74)</f>
        <v>24</v>
      </c>
      <c r="F76" s="115">
        <f>SUM(F65+F74)</f>
        <v>24</v>
      </c>
      <c r="G76" s="115">
        <f>SUM(G65+G74)</f>
        <v>4</v>
      </c>
      <c r="H76" s="219">
        <f t="shared" si="26"/>
        <v>0.16666666666666666</v>
      </c>
      <c r="I76" s="115">
        <f>SUM(I65+I74)</f>
        <v>11</v>
      </c>
      <c r="J76" s="219">
        <f t="shared" si="27"/>
        <v>0.4583333333333333</v>
      </c>
      <c r="K76" s="115">
        <f>SUM(K65+K74)</f>
        <v>9</v>
      </c>
      <c r="L76" s="219">
        <f t="shared" si="28"/>
        <v>0.375</v>
      </c>
      <c r="M76" s="212">
        <f>SUM(M65+M74)</f>
        <v>0</v>
      </c>
      <c r="N76" s="212">
        <f t="shared" si="30"/>
        <v>0</v>
      </c>
      <c r="O76" s="115">
        <f>SUM(O65+O74)</f>
        <v>0</v>
      </c>
      <c r="P76" s="212">
        <f t="shared" si="31"/>
        <v>0</v>
      </c>
      <c r="Q76" s="115">
        <f>SUM(Q65+Q74)</f>
        <v>1</v>
      </c>
      <c r="R76" s="219">
        <f t="shared" si="29"/>
        <v>0.041666666666666664</v>
      </c>
      <c r="S76" s="115">
        <f>SUM(S65+S74)</f>
        <v>1</v>
      </c>
      <c r="T76" s="213">
        <f>S76/E76</f>
        <v>0.041666666666666664</v>
      </c>
      <c r="U76" s="92"/>
    </row>
    <row r="77" spans="1:21" s="79" customFormat="1" ht="15" customHeight="1" thickBot="1">
      <c r="A77" s="251"/>
      <c r="B77" s="263"/>
      <c r="C77" s="253" t="s">
        <v>80</v>
      </c>
      <c r="D77" s="254"/>
      <c r="E77" s="115">
        <f>SUM(E66+E70+E72)</f>
        <v>39</v>
      </c>
      <c r="F77" s="115">
        <f>SUM(F66+F70+F72)</f>
        <v>38</v>
      </c>
      <c r="G77" s="115">
        <f>SUM(G66+G70+G72)</f>
        <v>6</v>
      </c>
      <c r="H77" s="116">
        <f t="shared" si="26"/>
        <v>0.15789473684210525</v>
      </c>
      <c r="I77" s="115">
        <f>SUM(I66+I70+I72)</f>
        <v>10</v>
      </c>
      <c r="J77" s="116">
        <f t="shared" si="27"/>
        <v>0.2631578947368421</v>
      </c>
      <c r="K77" s="115">
        <f>SUM(K66+K70+K72)</f>
        <v>22</v>
      </c>
      <c r="L77" s="116">
        <f t="shared" si="28"/>
        <v>0.5789473684210527</v>
      </c>
      <c r="M77" s="116">
        <f>SUM(M66+M70+M72)</f>
        <v>0</v>
      </c>
      <c r="N77" s="116">
        <f t="shared" si="30"/>
        <v>0</v>
      </c>
      <c r="O77" s="115">
        <f>SUM(O66+O70+O72)</f>
        <v>0</v>
      </c>
      <c r="P77" s="116">
        <f t="shared" si="31"/>
        <v>0</v>
      </c>
      <c r="Q77" s="115">
        <f>SUM(Q66+Q70+Q72)</f>
        <v>0</v>
      </c>
      <c r="R77" s="116">
        <f t="shared" si="29"/>
        <v>0</v>
      </c>
      <c r="S77" s="115">
        <f>SUM(S66+S70+S72)</f>
        <v>0</v>
      </c>
      <c r="T77" s="117">
        <f>S77/F77</f>
        <v>0</v>
      </c>
      <c r="U77" s="92"/>
    </row>
    <row r="78" spans="1:21" s="101" customFormat="1" ht="19.5" customHeight="1" thickBot="1">
      <c r="A78" s="255" t="s">
        <v>43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7"/>
      <c r="U78" s="100"/>
    </row>
    <row r="79" spans="1:21" s="101" customFormat="1" ht="18.75" customHeight="1">
      <c r="A79" s="315" t="s">
        <v>15</v>
      </c>
      <c r="B79" s="242" t="s">
        <v>16</v>
      </c>
      <c r="C79" s="126" t="s">
        <v>46</v>
      </c>
      <c r="D79" s="139" t="s">
        <v>48</v>
      </c>
      <c r="E79" s="124">
        <v>13</v>
      </c>
      <c r="F79" s="220">
        <v>13</v>
      </c>
      <c r="G79" s="124">
        <v>1</v>
      </c>
      <c r="H79" s="218">
        <f>G79/F79</f>
        <v>0.07692307692307693</v>
      </c>
      <c r="I79" s="124">
        <v>4</v>
      </c>
      <c r="J79" s="218">
        <f aca="true" t="shared" si="32" ref="J79:J84">I79/F79</f>
        <v>0.3076923076923077</v>
      </c>
      <c r="K79" s="124">
        <v>8</v>
      </c>
      <c r="L79" s="218">
        <f aca="true" t="shared" si="33" ref="L79:L84">K79/F79</f>
        <v>0.6153846153846154</v>
      </c>
      <c r="M79" s="95"/>
      <c r="N79" s="95">
        <f aca="true" t="shared" si="34" ref="N79:N84">M79/F79</f>
        <v>0</v>
      </c>
      <c r="O79" s="124">
        <v>1</v>
      </c>
      <c r="P79" s="218">
        <f aca="true" t="shared" si="35" ref="P79:P85">O79/F79</f>
        <v>0.07692307692307693</v>
      </c>
      <c r="Q79" s="124"/>
      <c r="R79" s="95"/>
      <c r="S79" s="94"/>
      <c r="T79" s="167">
        <f aca="true" t="shared" si="36" ref="T79:T84">S79/F79</f>
        <v>0</v>
      </c>
      <c r="U79" s="100"/>
    </row>
    <row r="80" spans="1:21" s="101" customFormat="1" ht="56.25" customHeight="1" thickBot="1">
      <c r="A80" s="316"/>
      <c r="B80" s="243"/>
      <c r="C80" s="122" t="s">
        <v>80</v>
      </c>
      <c r="D80" s="136" t="s">
        <v>48</v>
      </c>
      <c r="E80" s="111">
        <v>8</v>
      </c>
      <c r="F80" s="223">
        <v>8</v>
      </c>
      <c r="G80" s="111"/>
      <c r="H80" s="224"/>
      <c r="I80" s="111">
        <v>3</v>
      </c>
      <c r="J80" s="224">
        <f t="shared" si="32"/>
        <v>0.375</v>
      </c>
      <c r="K80" s="111">
        <v>5</v>
      </c>
      <c r="L80" s="224">
        <f t="shared" si="33"/>
        <v>0.625</v>
      </c>
      <c r="M80" s="214"/>
      <c r="N80" s="224">
        <f t="shared" si="34"/>
        <v>0</v>
      </c>
      <c r="O80" s="144"/>
      <c r="P80" s="146">
        <f t="shared" si="35"/>
        <v>0</v>
      </c>
      <c r="Q80" s="144"/>
      <c r="R80" s="145"/>
      <c r="S80" s="144"/>
      <c r="T80" s="159">
        <f t="shared" si="36"/>
        <v>0</v>
      </c>
      <c r="U80" s="100"/>
    </row>
    <row r="81" spans="1:21" s="17" customFormat="1" ht="29.25" customHeight="1" thickBot="1">
      <c r="A81" s="175" t="s">
        <v>17</v>
      </c>
      <c r="B81" s="177" t="s">
        <v>111</v>
      </c>
      <c r="C81" s="118" t="s">
        <v>46</v>
      </c>
      <c r="D81" s="119" t="s">
        <v>34</v>
      </c>
      <c r="E81" s="113">
        <v>10</v>
      </c>
      <c r="F81" s="205">
        <v>10</v>
      </c>
      <c r="G81" s="113">
        <v>5</v>
      </c>
      <c r="H81" s="203">
        <f>G81/F81</f>
        <v>0.5</v>
      </c>
      <c r="I81" s="113">
        <v>3</v>
      </c>
      <c r="J81" s="203">
        <f t="shared" si="32"/>
        <v>0.3</v>
      </c>
      <c r="K81" s="113">
        <v>2</v>
      </c>
      <c r="L81" s="203">
        <f t="shared" si="33"/>
        <v>0.2</v>
      </c>
      <c r="M81" s="203"/>
      <c r="N81" s="203">
        <f t="shared" si="34"/>
        <v>0</v>
      </c>
      <c r="O81" s="113"/>
      <c r="P81" s="203">
        <f t="shared" si="35"/>
        <v>0</v>
      </c>
      <c r="Q81" s="113">
        <v>1</v>
      </c>
      <c r="R81" s="203">
        <f>Q81/F81</f>
        <v>0.1</v>
      </c>
      <c r="S81" s="113">
        <v>2</v>
      </c>
      <c r="T81" s="210">
        <f t="shared" si="36"/>
        <v>0.2</v>
      </c>
      <c r="U81" s="234"/>
    </row>
    <row r="82" spans="1:21" s="79" customFormat="1" ht="17.25" customHeight="1">
      <c r="A82" s="241" t="s">
        <v>144</v>
      </c>
      <c r="B82" s="244" t="s">
        <v>145</v>
      </c>
      <c r="C82" s="125" t="s">
        <v>46</v>
      </c>
      <c r="D82" s="142" t="s">
        <v>48</v>
      </c>
      <c r="E82" s="124">
        <f>SUM(18+79)</f>
        <v>97</v>
      </c>
      <c r="F82" s="124">
        <f>SUM(18+79)</f>
        <v>97</v>
      </c>
      <c r="G82" s="124">
        <f>SUM(4+17)</f>
        <v>21</v>
      </c>
      <c r="H82" s="203">
        <f>G82/F82</f>
        <v>0.21649484536082475</v>
      </c>
      <c r="I82" s="113">
        <f>SUM(13+44)</f>
        <v>57</v>
      </c>
      <c r="J82" s="203">
        <f t="shared" si="32"/>
        <v>0.5876288659793815</v>
      </c>
      <c r="K82" s="113">
        <f>SUM(1+18)</f>
        <v>19</v>
      </c>
      <c r="L82" s="203">
        <f t="shared" si="33"/>
        <v>0.1958762886597938</v>
      </c>
      <c r="M82" s="203"/>
      <c r="N82" s="203">
        <f t="shared" si="34"/>
        <v>0</v>
      </c>
      <c r="O82" s="205">
        <v>5</v>
      </c>
      <c r="P82" s="203">
        <f t="shared" si="35"/>
        <v>0.05154639175257732</v>
      </c>
      <c r="Q82" s="124"/>
      <c r="R82" s="148">
        <f>Q82/F82</f>
        <v>0</v>
      </c>
      <c r="S82" s="94"/>
      <c r="T82" s="168">
        <f t="shared" si="36"/>
        <v>0</v>
      </c>
      <c r="U82" s="92"/>
    </row>
    <row r="83" spans="1:21" s="79" customFormat="1" ht="34.5" customHeight="1" thickBot="1">
      <c r="A83" s="239"/>
      <c r="B83" s="243"/>
      <c r="C83" s="136" t="s">
        <v>49</v>
      </c>
      <c r="D83" s="136" t="s">
        <v>48</v>
      </c>
      <c r="E83" s="110">
        <v>21</v>
      </c>
      <c r="F83" s="186">
        <v>21</v>
      </c>
      <c r="G83" s="110">
        <v>4</v>
      </c>
      <c r="H83" s="184">
        <f>G83/F83</f>
        <v>0.19047619047619047</v>
      </c>
      <c r="I83" s="110">
        <v>8</v>
      </c>
      <c r="J83" s="184">
        <f t="shared" si="32"/>
        <v>0.38095238095238093</v>
      </c>
      <c r="K83" s="110">
        <v>9</v>
      </c>
      <c r="L83" s="184">
        <f t="shared" si="33"/>
        <v>0.42857142857142855</v>
      </c>
      <c r="M83" s="153"/>
      <c r="N83" s="153">
        <f t="shared" si="34"/>
        <v>0</v>
      </c>
      <c r="O83" s="152"/>
      <c r="P83" s="153">
        <f t="shared" si="35"/>
        <v>0</v>
      </c>
      <c r="Q83" s="152"/>
      <c r="R83" s="153"/>
      <c r="S83" s="152"/>
      <c r="T83" s="169">
        <f t="shared" si="36"/>
        <v>0</v>
      </c>
      <c r="U83" s="92"/>
    </row>
    <row r="84" spans="1:20" s="170" customFormat="1" ht="17.25" customHeight="1" thickBot="1">
      <c r="A84" s="175" t="s">
        <v>76</v>
      </c>
      <c r="B84" s="140" t="s">
        <v>77</v>
      </c>
      <c r="C84" s="141" t="s">
        <v>46</v>
      </c>
      <c r="D84" s="113" t="s">
        <v>34</v>
      </c>
      <c r="E84" s="119">
        <v>26</v>
      </c>
      <c r="F84" s="200">
        <v>26</v>
      </c>
      <c r="G84" s="119">
        <v>12</v>
      </c>
      <c r="H84" s="184">
        <f>G84/F84</f>
        <v>0.46153846153846156</v>
      </c>
      <c r="I84" s="119">
        <v>8</v>
      </c>
      <c r="J84" s="203">
        <f t="shared" si="32"/>
        <v>0.3076923076923077</v>
      </c>
      <c r="K84" s="119">
        <v>6</v>
      </c>
      <c r="L84" s="203">
        <f t="shared" si="33"/>
        <v>0.23076923076923078</v>
      </c>
      <c r="M84" s="203"/>
      <c r="N84" s="203">
        <f t="shared" si="34"/>
        <v>0</v>
      </c>
      <c r="O84" s="119">
        <v>5</v>
      </c>
      <c r="P84" s="203">
        <f t="shared" si="35"/>
        <v>0.19230769230769232</v>
      </c>
      <c r="Q84" s="119">
        <v>1</v>
      </c>
      <c r="R84" s="185">
        <f>Q84/F84</f>
        <v>0.038461538461538464</v>
      </c>
      <c r="S84" s="119"/>
      <c r="T84" s="166">
        <f t="shared" si="36"/>
        <v>0</v>
      </c>
    </row>
    <row r="85" spans="1:20" s="170" customFormat="1" ht="17.25" customHeight="1" thickBot="1">
      <c r="A85" s="182" t="s">
        <v>87</v>
      </c>
      <c r="B85" s="140" t="s">
        <v>88</v>
      </c>
      <c r="C85" s="141" t="s">
        <v>46</v>
      </c>
      <c r="D85" s="113" t="s">
        <v>34</v>
      </c>
      <c r="E85" s="119">
        <v>11</v>
      </c>
      <c r="F85" s="200">
        <v>11</v>
      </c>
      <c r="G85" s="119">
        <v>3</v>
      </c>
      <c r="H85" s="203">
        <f>G85/F85</f>
        <v>0.2727272727272727</v>
      </c>
      <c r="I85" s="119">
        <v>3</v>
      </c>
      <c r="J85" s="203">
        <f>I85/F85</f>
        <v>0.2727272727272727</v>
      </c>
      <c r="K85" s="119">
        <v>5</v>
      </c>
      <c r="L85" s="203">
        <f>K85/F85</f>
        <v>0.45454545454545453</v>
      </c>
      <c r="M85" s="203"/>
      <c r="N85" s="203">
        <f>M85/F85</f>
        <v>0</v>
      </c>
      <c r="O85" s="119"/>
      <c r="P85" s="203">
        <f t="shared" si="35"/>
        <v>0</v>
      </c>
      <c r="Q85" s="119">
        <v>3</v>
      </c>
      <c r="R85" s="185">
        <f>Q85/F85</f>
        <v>0.2727272727272727</v>
      </c>
      <c r="S85" s="164"/>
      <c r="T85" s="166">
        <f>S85/F85</f>
        <v>0</v>
      </c>
    </row>
    <row r="86" spans="1:21" s="17" customFormat="1" ht="28.5" customHeight="1" thickBot="1">
      <c r="A86" s="175" t="s">
        <v>78</v>
      </c>
      <c r="B86" s="21" t="s">
        <v>79</v>
      </c>
      <c r="C86" s="118" t="s">
        <v>46</v>
      </c>
      <c r="D86" s="119" t="s">
        <v>34</v>
      </c>
      <c r="E86" s="119">
        <v>7</v>
      </c>
      <c r="F86" s="200">
        <v>7</v>
      </c>
      <c r="G86" s="119">
        <v>4</v>
      </c>
      <c r="H86" s="203">
        <f aca="true" t="shared" si="37" ref="H86:H91">G86/F86</f>
        <v>0.5714285714285714</v>
      </c>
      <c r="I86" s="119">
        <v>3</v>
      </c>
      <c r="J86" s="203">
        <f aca="true" t="shared" si="38" ref="J86:J91">I86/F86</f>
        <v>0.42857142857142855</v>
      </c>
      <c r="K86" s="119"/>
      <c r="L86" s="203">
        <f>K86/F86</f>
        <v>0</v>
      </c>
      <c r="M86" s="148"/>
      <c r="N86" s="148">
        <f aca="true" t="shared" si="39" ref="N86:N91">M86/F86</f>
        <v>0</v>
      </c>
      <c r="O86" s="164"/>
      <c r="P86" s="148">
        <f aca="true" t="shared" si="40" ref="P86:P91">O86/F86</f>
        <v>0</v>
      </c>
      <c r="Q86" s="164"/>
      <c r="R86" s="165">
        <f aca="true" t="shared" si="41" ref="R86:R91">Q86/F86</f>
        <v>0</v>
      </c>
      <c r="S86" s="164"/>
      <c r="T86" s="166">
        <f aca="true" t="shared" si="42" ref="T86:T91">S86/F86</f>
        <v>0</v>
      </c>
      <c r="U86" s="83"/>
    </row>
    <row r="87" spans="1:21" s="79" customFormat="1" ht="25.5" customHeight="1">
      <c r="A87" s="241" t="s">
        <v>146</v>
      </c>
      <c r="B87" s="244" t="s">
        <v>147</v>
      </c>
      <c r="C87" s="275" t="s">
        <v>46</v>
      </c>
      <c r="D87" s="142" t="s">
        <v>148</v>
      </c>
      <c r="E87" s="124">
        <v>22</v>
      </c>
      <c r="F87" s="220">
        <v>22</v>
      </c>
      <c r="G87" s="124">
        <v>4</v>
      </c>
      <c r="H87" s="203">
        <f t="shared" si="37"/>
        <v>0.18181818181818182</v>
      </c>
      <c r="I87" s="113">
        <v>10</v>
      </c>
      <c r="J87" s="203">
        <f t="shared" si="38"/>
        <v>0.45454545454545453</v>
      </c>
      <c r="K87" s="113">
        <v>8</v>
      </c>
      <c r="L87" s="203">
        <f>K87/F87</f>
        <v>0.36363636363636365</v>
      </c>
      <c r="M87" s="203"/>
      <c r="N87" s="203">
        <f t="shared" si="39"/>
        <v>0</v>
      </c>
      <c r="O87" s="205">
        <v>1</v>
      </c>
      <c r="P87" s="203">
        <f>O87/F87</f>
        <v>0.045454545454545456</v>
      </c>
      <c r="Q87" s="124"/>
      <c r="R87" s="203">
        <f>Q87/F87</f>
        <v>0</v>
      </c>
      <c r="S87" s="124"/>
      <c r="T87" s="213">
        <f t="shared" si="42"/>
        <v>0</v>
      </c>
      <c r="U87" s="92"/>
    </row>
    <row r="88" spans="1:21" s="79" customFormat="1" ht="18.75" customHeight="1" thickBot="1">
      <c r="A88" s="239"/>
      <c r="B88" s="243"/>
      <c r="C88" s="248"/>
      <c r="D88" s="136" t="s">
        <v>149</v>
      </c>
      <c r="E88" s="110">
        <v>22</v>
      </c>
      <c r="F88" s="186">
        <v>22</v>
      </c>
      <c r="G88" s="110">
        <v>6</v>
      </c>
      <c r="H88" s="184">
        <f t="shared" si="37"/>
        <v>0.2727272727272727</v>
      </c>
      <c r="I88" s="110">
        <v>9</v>
      </c>
      <c r="J88" s="184">
        <f t="shared" si="38"/>
        <v>0.4090909090909091</v>
      </c>
      <c r="K88" s="110">
        <v>7</v>
      </c>
      <c r="L88" s="184">
        <f>K88/F88</f>
        <v>0.3181818181818182</v>
      </c>
      <c r="M88" s="184"/>
      <c r="N88" s="184">
        <f t="shared" si="39"/>
        <v>0</v>
      </c>
      <c r="O88" s="110">
        <v>1</v>
      </c>
      <c r="P88" s="184">
        <f>O88/F88</f>
        <v>0.045454545454545456</v>
      </c>
      <c r="Q88" s="110"/>
      <c r="R88" s="184"/>
      <c r="S88" s="110"/>
      <c r="T88" s="209">
        <f t="shared" si="42"/>
        <v>0</v>
      </c>
      <c r="U88" s="92"/>
    </row>
    <row r="89" spans="1:21" s="79" customFormat="1" ht="20.25" customHeight="1" thickBot="1">
      <c r="A89" s="249" t="s">
        <v>93</v>
      </c>
      <c r="B89" s="260"/>
      <c r="C89" s="253" t="s">
        <v>46</v>
      </c>
      <c r="D89" s="254"/>
      <c r="E89" s="115">
        <f>SUM(E79+E81+E82+E84+E85+E86+E88)</f>
        <v>186</v>
      </c>
      <c r="F89" s="115">
        <f>SUM(F79+F81+F82+F84+F85+F86+F88)</f>
        <v>186</v>
      </c>
      <c r="G89" s="115">
        <f>SUM(G79+G81+G82+G84+G85+G86+G88)</f>
        <v>52</v>
      </c>
      <c r="H89" s="212">
        <f t="shared" si="37"/>
        <v>0.27956989247311825</v>
      </c>
      <c r="I89" s="115">
        <f>SUM(I79+I81+I82+I84+I85+I86+I88)</f>
        <v>87</v>
      </c>
      <c r="J89" s="212">
        <f t="shared" si="38"/>
        <v>0.46774193548387094</v>
      </c>
      <c r="K89" s="115">
        <f>SUM(K79+K81+K82+K84+K85+K86+K88)</f>
        <v>47</v>
      </c>
      <c r="L89" s="212">
        <v>0.242</v>
      </c>
      <c r="M89" s="212">
        <f>SUM(M79+M81+M82+M84+M85+M86+M87)</f>
        <v>0</v>
      </c>
      <c r="N89" s="212">
        <f t="shared" si="39"/>
        <v>0</v>
      </c>
      <c r="O89" s="12">
        <f>SUM(O79+O81+O82+O84+O85+O86+O88)</f>
        <v>12</v>
      </c>
      <c r="P89" s="212">
        <f t="shared" si="40"/>
        <v>0.06451612903225806</v>
      </c>
      <c r="Q89" s="115">
        <f>SUM(Q79+Q81+Q82+Q84+Q85+Q86+Q88)</f>
        <v>5</v>
      </c>
      <c r="R89" s="116">
        <f t="shared" si="41"/>
        <v>0.026881720430107527</v>
      </c>
      <c r="S89" s="115">
        <f>SUM(S79+S81+S82+S84+S85+S86)</f>
        <v>2</v>
      </c>
      <c r="T89" s="117">
        <f t="shared" si="42"/>
        <v>0.010752688172043012</v>
      </c>
      <c r="U89" s="92"/>
    </row>
    <row r="90" spans="1:21" s="79" customFormat="1" ht="20.25" customHeight="1" thickBot="1">
      <c r="A90" s="261"/>
      <c r="B90" s="262"/>
      <c r="C90" s="253" t="s">
        <v>13</v>
      </c>
      <c r="D90" s="254"/>
      <c r="E90" s="115">
        <f>SUM(E83)</f>
        <v>21</v>
      </c>
      <c r="F90" s="115">
        <f>SUM(F83)</f>
        <v>21</v>
      </c>
      <c r="G90" s="115">
        <f>SUM(G83)</f>
        <v>4</v>
      </c>
      <c r="H90" s="212">
        <f t="shared" si="37"/>
        <v>0.19047619047619047</v>
      </c>
      <c r="I90" s="115">
        <f>SUM(I83)</f>
        <v>8</v>
      </c>
      <c r="J90" s="212">
        <f t="shared" si="38"/>
        <v>0.38095238095238093</v>
      </c>
      <c r="K90" s="115">
        <f>SUM(K83)</f>
        <v>9</v>
      </c>
      <c r="L90" s="212">
        <f>K90/F90</f>
        <v>0.42857142857142855</v>
      </c>
      <c r="M90" s="171">
        <f>SUM(M83)</f>
        <v>0</v>
      </c>
      <c r="N90" s="97">
        <f t="shared" si="39"/>
        <v>0</v>
      </c>
      <c r="O90" s="154">
        <f>SUM(O83)</f>
        <v>0</v>
      </c>
      <c r="P90" s="97">
        <f t="shared" si="40"/>
        <v>0</v>
      </c>
      <c r="Q90" s="154">
        <f>SUM(Q83)</f>
        <v>0</v>
      </c>
      <c r="R90" s="155">
        <f t="shared" si="41"/>
        <v>0</v>
      </c>
      <c r="S90" s="154">
        <f>SUM(S83)</f>
        <v>0</v>
      </c>
      <c r="T90" s="91">
        <f t="shared" si="42"/>
        <v>0</v>
      </c>
      <c r="U90" s="92"/>
    </row>
    <row r="91" spans="1:21" s="79" customFormat="1" ht="20.25" customHeight="1" thickBot="1">
      <c r="A91" s="251"/>
      <c r="B91" s="263"/>
      <c r="C91" s="253" t="s">
        <v>80</v>
      </c>
      <c r="D91" s="254"/>
      <c r="E91" s="115">
        <f>SUM(E80)</f>
        <v>8</v>
      </c>
      <c r="F91" s="115">
        <f>SUM(F80)</f>
        <v>8</v>
      </c>
      <c r="G91" s="115">
        <f>SUM(G80)</f>
        <v>0</v>
      </c>
      <c r="H91" s="116">
        <f t="shared" si="37"/>
        <v>0</v>
      </c>
      <c r="I91" s="115">
        <f>SUM(I80)</f>
        <v>3</v>
      </c>
      <c r="J91" s="116">
        <f t="shared" si="38"/>
        <v>0.375</v>
      </c>
      <c r="K91" s="115">
        <f>SUM(K80)</f>
        <v>5</v>
      </c>
      <c r="L91" s="116">
        <f>K91/F91</f>
        <v>0.625</v>
      </c>
      <c r="M91" s="156">
        <f>SUM(M80)</f>
        <v>0</v>
      </c>
      <c r="N91" s="155">
        <f t="shared" si="39"/>
        <v>0</v>
      </c>
      <c r="O91" s="154">
        <f>SUM(O80)</f>
        <v>0</v>
      </c>
      <c r="P91" s="155">
        <f t="shared" si="40"/>
        <v>0</v>
      </c>
      <c r="Q91" s="154">
        <f>SUM(Q80)</f>
        <v>0</v>
      </c>
      <c r="R91" s="155">
        <f t="shared" si="41"/>
        <v>0</v>
      </c>
      <c r="S91" s="154">
        <f>SUM(S80)</f>
        <v>0</v>
      </c>
      <c r="T91" s="91">
        <f t="shared" si="42"/>
        <v>0</v>
      </c>
      <c r="U91" s="92"/>
    </row>
    <row r="92" spans="1:21" s="80" customFormat="1" ht="17.25" customHeight="1" thickBot="1">
      <c r="A92" s="255" t="s">
        <v>100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7"/>
      <c r="U92" s="93"/>
    </row>
    <row r="93" spans="1:21" s="79" customFormat="1" ht="28.5" customHeight="1">
      <c r="A93" s="238" t="s">
        <v>150</v>
      </c>
      <c r="B93" s="242" t="s">
        <v>151</v>
      </c>
      <c r="C93" s="245" t="s">
        <v>46</v>
      </c>
      <c r="D93" s="126" t="s">
        <v>152</v>
      </c>
      <c r="E93" s="124">
        <v>25</v>
      </c>
      <c r="F93" s="220">
        <v>25</v>
      </c>
      <c r="G93" s="124">
        <v>1</v>
      </c>
      <c r="H93" s="218">
        <f aca="true" t="shared" si="43" ref="H93:H104">G93/F93</f>
        <v>0.04</v>
      </c>
      <c r="I93" s="124">
        <v>14</v>
      </c>
      <c r="J93" s="218">
        <f aca="true" t="shared" si="44" ref="J93:J104">I93/F93</f>
        <v>0.56</v>
      </c>
      <c r="K93" s="124">
        <v>10</v>
      </c>
      <c r="L93" s="218">
        <f aca="true" t="shared" si="45" ref="L93:L103">K93/F93</f>
        <v>0.4</v>
      </c>
      <c r="M93" s="95"/>
      <c r="N93" s="97">
        <f aca="true" t="shared" si="46" ref="N93:N103">M93/F93</f>
        <v>0</v>
      </c>
      <c r="O93" s="113">
        <v>1</v>
      </c>
      <c r="P93" s="203">
        <f aca="true" t="shared" si="47" ref="P93:P103">O93/F93</f>
        <v>0.04</v>
      </c>
      <c r="Q93" s="94"/>
      <c r="R93" s="95"/>
      <c r="S93" s="94"/>
      <c r="T93" s="96"/>
      <c r="U93" s="92"/>
    </row>
    <row r="94" spans="1:21" s="79" customFormat="1" ht="16.5" customHeight="1">
      <c r="A94" s="241"/>
      <c r="B94" s="244"/>
      <c r="C94" s="265"/>
      <c r="D94" s="106" t="s">
        <v>48</v>
      </c>
      <c r="E94" s="107">
        <v>25</v>
      </c>
      <c r="F94" s="216">
        <v>25</v>
      </c>
      <c r="G94" s="107">
        <v>5</v>
      </c>
      <c r="H94" s="193">
        <f t="shared" si="43"/>
        <v>0.2</v>
      </c>
      <c r="I94" s="107">
        <v>11</v>
      </c>
      <c r="J94" s="193">
        <f t="shared" si="44"/>
        <v>0.44</v>
      </c>
      <c r="K94" s="107">
        <v>9</v>
      </c>
      <c r="L94" s="193">
        <f t="shared" si="45"/>
        <v>0.36</v>
      </c>
      <c r="M94" s="88"/>
      <c r="N94" s="98">
        <f t="shared" si="46"/>
        <v>0</v>
      </c>
      <c r="O94" s="107">
        <v>1</v>
      </c>
      <c r="P94" s="193">
        <f t="shared" si="47"/>
        <v>0.04</v>
      </c>
      <c r="Q94" s="87"/>
      <c r="R94" s="88"/>
      <c r="S94" s="87"/>
      <c r="T94" s="89"/>
      <c r="U94" s="92"/>
    </row>
    <row r="95" spans="1:21" s="79" customFormat="1" ht="27.75" customHeight="1">
      <c r="A95" s="241"/>
      <c r="B95" s="244"/>
      <c r="C95" s="266" t="s">
        <v>13</v>
      </c>
      <c r="D95" s="105" t="s">
        <v>152</v>
      </c>
      <c r="E95" s="108">
        <v>18</v>
      </c>
      <c r="F95" s="214">
        <v>17</v>
      </c>
      <c r="G95" s="108"/>
      <c r="H95" s="191">
        <f>G95/F95</f>
        <v>0</v>
      </c>
      <c r="I95" s="108">
        <v>12</v>
      </c>
      <c r="J95" s="191">
        <f>I95/F95</f>
        <v>0.7058823529411765</v>
      </c>
      <c r="K95" s="108">
        <v>5</v>
      </c>
      <c r="L95" s="191">
        <f>K95/F95</f>
        <v>0.29411764705882354</v>
      </c>
      <c r="M95" s="86"/>
      <c r="N95" s="163">
        <f>M95/F95</f>
        <v>0</v>
      </c>
      <c r="O95" s="149"/>
      <c r="P95" s="146">
        <f>O95/F95</f>
        <v>0</v>
      </c>
      <c r="Q95" s="85"/>
      <c r="R95" s="86"/>
      <c r="S95" s="85"/>
      <c r="T95" s="99"/>
      <c r="U95" s="92"/>
    </row>
    <row r="96" spans="1:21" s="79" customFormat="1" ht="18.75" customHeight="1" thickBot="1">
      <c r="A96" s="239"/>
      <c r="B96" s="243"/>
      <c r="C96" s="265"/>
      <c r="D96" s="105" t="s">
        <v>48</v>
      </c>
      <c r="E96" s="107">
        <v>17</v>
      </c>
      <c r="F96" s="216">
        <v>17</v>
      </c>
      <c r="G96" s="107">
        <v>1</v>
      </c>
      <c r="H96" s="193">
        <f>G96/F96</f>
        <v>0.058823529411764705</v>
      </c>
      <c r="I96" s="107">
        <v>12</v>
      </c>
      <c r="J96" s="193">
        <f>I96/F96</f>
        <v>0.7058823529411765</v>
      </c>
      <c r="K96" s="107">
        <v>4</v>
      </c>
      <c r="L96" s="193">
        <f>K96/F96</f>
        <v>0.23529411764705882</v>
      </c>
      <c r="M96" s="88"/>
      <c r="N96" s="98">
        <f>M96/F96</f>
        <v>0</v>
      </c>
      <c r="O96" s="87"/>
      <c r="P96" s="88">
        <f>O96/F96</f>
        <v>0</v>
      </c>
      <c r="Q96" s="87"/>
      <c r="R96" s="88"/>
      <c r="S96" s="87"/>
      <c r="T96" s="89"/>
      <c r="U96" s="92"/>
    </row>
    <row r="97" spans="1:21" s="79" customFormat="1" ht="16.5" customHeight="1">
      <c r="A97" s="258" t="s">
        <v>110</v>
      </c>
      <c r="B97" s="242" t="s">
        <v>153</v>
      </c>
      <c r="C97" s="245" t="s">
        <v>46</v>
      </c>
      <c r="D97" s="126" t="s">
        <v>50</v>
      </c>
      <c r="E97" s="227">
        <v>27</v>
      </c>
      <c r="F97" s="124">
        <v>27</v>
      </c>
      <c r="G97" s="124">
        <v>12</v>
      </c>
      <c r="H97" s="218">
        <f t="shared" si="43"/>
        <v>0.4444444444444444</v>
      </c>
      <c r="I97" s="124">
        <v>13</v>
      </c>
      <c r="J97" s="218">
        <f t="shared" si="44"/>
        <v>0.48148148148148145</v>
      </c>
      <c r="K97" s="124">
        <v>2</v>
      </c>
      <c r="L97" s="218">
        <f t="shared" si="45"/>
        <v>0.07407407407407407</v>
      </c>
      <c r="M97" s="95"/>
      <c r="N97" s="97">
        <f t="shared" si="46"/>
        <v>0</v>
      </c>
      <c r="O97" s="81"/>
      <c r="P97" s="97">
        <f t="shared" si="47"/>
        <v>0</v>
      </c>
      <c r="Q97" s="94"/>
      <c r="R97" s="95"/>
      <c r="S97" s="94"/>
      <c r="T97" s="96"/>
      <c r="U97" s="92"/>
    </row>
    <row r="98" spans="1:21" s="79" customFormat="1" ht="24.75" customHeight="1">
      <c r="A98" s="267"/>
      <c r="B98" s="244"/>
      <c r="C98" s="265"/>
      <c r="D98" s="105" t="s">
        <v>48</v>
      </c>
      <c r="E98" s="230">
        <v>27</v>
      </c>
      <c r="F98" s="107">
        <v>27</v>
      </c>
      <c r="G98" s="107">
        <v>13</v>
      </c>
      <c r="H98" s="193">
        <f t="shared" si="43"/>
        <v>0.48148148148148145</v>
      </c>
      <c r="I98" s="107">
        <v>12</v>
      </c>
      <c r="J98" s="193">
        <f t="shared" si="44"/>
        <v>0.4444444444444444</v>
      </c>
      <c r="K98" s="107">
        <v>2</v>
      </c>
      <c r="L98" s="193">
        <f t="shared" si="45"/>
        <v>0.07407407407407407</v>
      </c>
      <c r="M98" s="82"/>
      <c r="N98" s="162">
        <f t="shared" si="46"/>
        <v>0</v>
      </c>
      <c r="O98" s="90"/>
      <c r="P98" s="162">
        <f t="shared" si="47"/>
        <v>0</v>
      </c>
      <c r="Q98" s="90"/>
      <c r="R98" s="82"/>
      <c r="S98" s="87"/>
      <c r="T98" s="89"/>
      <c r="U98" s="92"/>
    </row>
    <row r="99" spans="1:21" s="79" customFormat="1" ht="24.75" customHeight="1" thickBot="1">
      <c r="A99" s="259"/>
      <c r="B99" s="243"/>
      <c r="C99" s="122" t="s">
        <v>13</v>
      </c>
      <c r="D99" s="136" t="s">
        <v>48</v>
      </c>
      <c r="E99" s="217">
        <v>16</v>
      </c>
      <c r="F99" s="108">
        <v>16</v>
      </c>
      <c r="G99" s="108">
        <v>5</v>
      </c>
      <c r="H99" s="193">
        <f t="shared" si="43"/>
        <v>0.3125</v>
      </c>
      <c r="I99" s="108">
        <v>10</v>
      </c>
      <c r="J99" s="193">
        <f t="shared" si="44"/>
        <v>0.625</v>
      </c>
      <c r="K99" s="108">
        <v>1</v>
      </c>
      <c r="L99" s="193">
        <f t="shared" si="45"/>
        <v>0.0625</v>
      </c>
      <c r="M99" s="184"/>
      <c r="N99" s="187"/>
      <c r="O99" s="110"/>
      <c r="P99" s="187"/>
      <c r="Q99" s="110"/>
      <c r="R99" s="184"/>
      <c r="S99" s="108"/>
      <c r="T99" s="194"/>
      <c r="U99" s="92"/>
    </row>
    <row r="100" spans="1:21" s="79" customFormat="1" ht="69" customHeight="1" thickBot="1">
      <c r="A100" s="181" t="s">
        <v>154</v>
      </c>
      <c r="B100" s="137" t="s">
        <v>155</v>
      </c>
      <c r="C100" s="142" t="s">
        <v>46</v>
      </c>
      <c r="D100" s="135" t="s">
        <v>34</v>
      </c>
      <c r="E100" s="124">
        <v>21</v>
      </c>
      <c r="F100" s="220">
        <v>21</v>
      </c>
      <c r="G100" s="124">
        <v>4</v>
      </c>
      <c r="H100" s="218">
        <f t="shared" si="43"/>
        <v>0.19047619047619047</v>
      </c>
      <c r="I100" s="124">
        <v>12</v>
      </c>
      <c r="J100" s="218">
        <f t="shared" si="44"/>
        <v>0.5714285714285714</v>
      </c>
      <c r="K100" s="124">
        <v>5</v>
      </c>
      <c r="L100" s="218">
        <f t="shared" si="45"/>
        <v>0.23809523809523808</v>
      </c>
      <c r="M100" s="218"/>
      <c r="N100" s="97">
        <f t="shared" si="46"/>
        <v>0</v>
      </c>
      <c r="O100" s="81"/>
      <c r="P100" s="97">
        <f t="shared" si="47"/>
        <v>0</v>
      </c>
      <c r="Q100" s="94"/>
      <c r="R100" s="95"/>
      <c r="S100" s="94"/>
      <c r="T100" s="96"/>
      <c r="U100" s="92"/>
    </row>
    <row r="101" spans="1:21" s="79" customFormat="1" ht="16.5" customHeight="1">
      <c r="A101" s="258" t="s">
        <v>72</v>
      </c>
      <c r="B101" s="242" t="s">
        <v>73</v>
      </c>
      <c r="C101" s="245" t="s">
        <v>46</v>
      </c>
      <c r="D101" s="139" t="s">
        <v>48</v>
      </c>
      <c r="E101" s="124">
        <v>15</v>
      </c>
      <c r="F101" s="220">
        <v>15</v>
      </c>
      <c r="G101" s="124">
        <v>5</v>
      </c>
      <c r="H101" s="218">
        <f t="shared" si="43"/>
        <v>0.3333333333333333</v>
      </c>
      <c r="I101" s="124">
        <v>8</v>
      </c>
      <c r="J101" s="218">
        <f t="shared" si="44"/>
        <v>0.5333333333333333</v>
      </c>
      <c r="K101" s="124">
        <v>2</v>
      </c>
      <c r="L101" s="218">
        <f t="shared" si="45"/>
        <v>0.13333333333333333</v>
      </c>
      <c r="M101" s="218"/>
      <c r="N101" s="212">
        <f t="shared" si="46"/>
        <v>0</v>
      </c>
      <c r="O101" s="113"/>
      <c r="P101" s="203">
        <f t="shared" si="47"/>
        <v>0</v>
      </c>
      <c r="Q101" s="124"/>
      <c r="R101" s="95"/>
      <c r="S101" s="94"/>
      <c r="T101" s="96"/>
      <c r="U101" s="92"/>
    </row>
    <row r="102" spans="1:21" s="79" customFormat="1" ht="16.5" customHeight="1" thickBot="1">
      <c r="A102" s="259"/>
      <c r="B102" s="243"/>
      <c r="C102" s="265"/>
      <c r="D102" s="138" t="s">
        <v>34</v>
      </c>
      <c r="E102" s="107">
        <v>15</v>
      </c>
      <c r="F102" s="216">
        <v>15</v>
      </c>
      <c r="G102" s="107">
        <v>3</v>
      </c>
      <c r="H102" s="193">
        <f t="shared" si="43"/>
        <v>0.2</v>
      </c>
      <c r="I102" s="107">
        <v>12</v>
      </c>
      <c r="J102" s="193">
        <f t="shared" si="44"/>
        <v>0.8</v>
      </c>
      <c r="K102" s="107"/>
      <c r="L102" s="193">
        <f t="shared" si="45"/>
        <v>0</v>
      </c>
      <c r="M102" s="193"/>
      <c r="N102" s="192">
        <f t="shared" si="46"/>
        <v>0</v>
      </c>
      <c r="O102" s="107"/>
      <c r="P102" s="193">
        <f t="shared" si="47"/>
        <v>0</v>
      </c>
      <c r="Q102" s="107"/>
      <c r="R102" s="88">
        <f>Q102/F102</f>
        <v>0</v>
      </c>
      <c r="S102" s="87"/>
      <c r="T102" s="89"/>
      <c r="U102" s="92"/>
    </row>
    <row r="103" spans="1:21" s="79" customFormat="1" ht="16.5" customHeight="1" thickBot="1">
      <c r="A103" s="180" t="s">
        <v>74</v>
      </c>
      <c r="B103" s="22" t="s">
        <v>75</v>
      </c>
      <c r="C103" s="126" t="s">
        <v>46</v>
      </c>
      <c r="D103" s="126" t="s">
        <v>48</v>
      </c>
      <c r="E103" s="124">
        <v>36</v>
      </c>
      <c r="F103" s="220">
        <v>36</v>
      </c>
      <c r="G103" s="124">
        <v>10</v>
      </c>
      <c r="H103" s="218">
        <f t="shared" si="43"/>
        <v>0.2777777777777778</v>
      </c>
      <c r="I103" s="124">
        <v>10</v>
      </c>
      <c r="J103" s="218">
        <f t="shared" si="44"/>
        <v>0.2777777777777778</v>
      </c>
      <c r="K103" s="124">
        <v>16</v>
      </c>
      <c r="L103" s="218">
        <f t="shared" si="45"/>
        <v>0.4444444444444444</v>
      </c>
      <c r="M103" s="218"/>
      <c r="N103" s="212">
        <f t="shared" si="46"/>
        <v>0</v>
      </c>
      <c r="O103" s="113">
        <v>3</v>
      </c>
      <c r="P103" s="203">
        <f t="shared" si="47"/>
        <v>0.08333333333333333</v>
      </c>
      <c r="Q103" s="124"/>
      <c r="R103" s="95"/>
      <c r="S103" s="94"/>
      <c r="T103" s="96"/>
      <c r="U103" s="92"/>
    </row>
    <row r="104" spans="1:21" s="79" customFormat="1" ht="16.5" customHeight="1" thickBot="1">
      <c r="A104" s="249" t="s">
        <v>93</v>
      </c>
      <c r="B104" s="250"/>
      <c r="C104" s="253" t="s">
        <v>46</v>
      </c>
      <c r="D104" s="254"/>
      <c r="E104" s="229">
        <f>SUM(E94+E98+E100+E102+E103)</f>
        <v>124</v>
      </c>
      <c r="F104" s="229">
        <f>SUM(F94+F98+F100+F102+F103)</f>
        <v>124</v>
      </c>
      <c r="G104" s="229">
        <f>SUM(G94+G98+G100+G102+G103)</f>
        <v>35</v>
      </c>
      <c r="H104" s="116">
        <f t="shared" si="43"/>
        <v>0.28225806451612906</v>
      </c>
      <c r="I104" s="115">
        <f>SUM(I94+I98+I100+I102+I103)</f>
        <v>57</v>
      </c>
      <c r="J104" s="116">
        <f t="shared" si="44"/>
        <v>0.4596774193548387</v>
      </c>
      <c r="K104" s="12">
        <f>SUM(K94+K98+K100+K102+K103)</f>
        <v>32</v>
      </c>
      <c r="L104" s="116">
        <v>0.312</v>
      </c>
      <c r="M104" s="116">
        <f>SUM(M94+M98+M100+M102+M103)</f>
        <v>0</v>
      </c>
      <c r="N104" s="116">
        <f aca="true" t="shared" si="48" ref="N104:N109">M104/F104</f>
        <v>0</v>
      </c>
      <c r="O104" s="115">
        <f>SUM(O94+O98+O100+O102+O103)</f>
        <v>4</v>
      </c>
      <c r="P104" s="116">
        <f aca="true" t="shared" si="49" ref="P104:P109">O104/F104</f>
        <v>0.03225806451612903</v>
      </c>
      <c r="Q104" s="115">
        <f>SUM(Q94+Q98+Q100+Q102+Q103)</f>
        <v>0</v>
      </c>
      <c r="R104" s="155">
        <f aca="true" t="shared" si="50" ref="R104:R109">Q104/F104</f>
        <v>0</v>
      </c>
      <c r="S104" s="156">
        <f>SUM(S94+S98+S100+S102+S103)</f>
        <v>0</v>
      </c>
      <c r="T104" s="91">
        <f aca="true" t="shared" si="51" ref="T104:T109">S104/F104</f>
        <v>0</v>
      </c>
      <c r="U104" s="92"/>
    </row>
    <row r="105" spans="1:21" s="79" customFormat="1" ht="16.5" customHeight="1" thickBot="1">
      <c r="A105" s="251"/>
      <c r="B105" s="252"/>
      <c r="C105" s="253" t="s">
        <v>13</v>
      </c>
      <c r="D105" s="254"/>
      <c r="E105" s="229">
        <f>SUM(E96+E99)</f>
        <v>33</v>
      </c>
      <c r="F105" s="229">
        <f>SUM(F96+F99)</f>
        <v>33</v>
      </c>
      <c r="G105" s="229">
        <f>SUM(G96+G99)</f>
        <v>6</v>
      </c>
      <c r="H105" s="116">
        <f>G105/F105</f>
        <v>0.18181818181818182</v>
      </c>
      <c r="I105" s="115">
        <f>SUM(I96+I99)</f>
        <v>22</v>
      </c>
      <c r="J105" s="116">
        <f>I105/F105</f>
        <v>0.6666666666666666</v>
      </c>
      <c r="K105" s="115">
        <f>SUM(K96+K99)</f>
        <v>5</v>
      </c>
      <c r="L105" s="116">
        <v>0.482</v>
      </c>
      <c r="M105" s="116">
        <f>SUM(M96+M99)</f>
        <v>0</v>
      </c>
      <c r="N105" s="116">
        <f t="shared" si="48"/>
        <v>0</v>
      </c>
      <c r="O105" s="115">
        <f>SUM(O96+O99)</f>
        <v>0</v>
      </c>
      <c r="P105" s="116">
        <f t="shared" si="49"/>
        <v>0</v>
      </c>
      <c r="Q105" s="115">
        <f>SUM(Q96+Q99)</f>
        <v>0</v>
      </c>
      <c r="R105" s="116">
        <f t="shared" si="50"/>
        <v>0</v>
      </c>
      <c r="S105" s="115">
        <f>SUM(S96+S99)</f>
        <v>0</v>
      </c>
      <c r="T105" s="117">
        <f t="shared" si="51"/>
        <v>0</v>
      </c>
      <c r="U105" s="92"/>
    </row>
    <row r="106" spans="1:21" s="79" customFormat="1" ht="20.25" customHeight="1" thickBot="1">
      <c r="A106" s="269" t="s">
        <v>36</v>
      </c>
      <c r="B106" s="270"/>
      <c r="C106" s="253" t="s">
        <v>46</v>
      </c>
      <c r="D106" s="254"/>
      <c r="E106" s="133">
        <f>SUM(E15+E23+E34+E44+E55+E61+E75+E89+E104)</f>
        <v>812</v>
      </c>
      <c r="F106" s="133">
        <f>SUM(F15+F23+F34+F44+F55+F61+F75+F89+F104)</f>
        <v>812</v>
      </c>
      <c r="G106" s="133">
        <f>SUM(G15+G23+G34+G44+G55+G61+G75+G89+G104)</f>
        <v>238</v>
      </c>
      <c r="H106" s="212">
        <f>G106/F106</f>
        <v>0.29310344827586204</v>
      </c>
      <c r="I106" s="133">
        <f>SUM(I15+I23+I34+I44+I55+I61+I75+I89+I104)</f>
        <v>311</v>
      </c>
      <c r="J106" s="212">
        <f>I106/F106</f>
        <v>0.3830049261083744</v>
      </c>
      <c r="K106" s="133">
        <f>SUM(K15+K23+K34+K44+K55+K61+K75+K89+K104)</f>
        <v>263</v>
      </c>
      <c r="L106" s="212">
        <f>K106/F106</f>
        <v>0.32389162561576357</v>
      </c>
      <c r="M106" s="97">
        <f>SUM(M15+M23+M34+M44+M55+M61+M75+M89+M104)</f>
        <v>0</v>
      </c>
      <c r="N106" s="97">
        <f t="shared" si="48"/>
        <v>0</v>
      </c>
      <c r="O106" s="133">
        <f>SUM(O15+O23+O34+O44+O55+O61+O75+O89+O104)</f>
        <v>54</v>
      </c>
      <c r="P106" s="212">
        <f t="shared" si="49"/>
        <v>0.0665024630541872</v>
      </c>
      <c r="Q106" s="133">
        <f>SUM(Q15+Q23+Q34+Q44+Q55+Q61+Q75+Q89+Q104)</f>
        <v>26</v>
      </c>
      <c r="R106" s="129">
        <f t="shared" si="50"/>
        <v>0.03201970443349754</v>
      </c>
      <c r="S106" s="133">
        <f>SUM(S15+S23+S34+S44+S55+S61+S75+S89+S104)</f>
        <v>10</v>
      </c>
      <c r="T106" s="117">
        <f t="shared" si="51"/>
        <v>0.012315270935960592</v>
      </c>
      <c r="U106" s="92"/>
    </row>
    <row r="107" spans="1:21" s="79" customFormat="1" ht="20.25" customHeight="1" thickBot="1">
      <c r="A107" s="271"/>
      <c r="B107" s="272"/>
      <c r="C107" s="264" t="s">
        <v>13</v>
      </c>
      <c r="D107" s="264"/>
      <c r="E107" s="133">
        <f>SUM(E45+E56+E76+E90+E105)</f>
        <v>130</v>
      </c>
      <c r="F107" s="133">
        <f>SUM(F45+F56+F76+F90+F105)</f>
        <v>130</v>
      </c>
      <c r="G107" s="133">
        <f>SUM(G45+G56+G76+G90+G105)</f>
        <v>28</v>
      </c>
      <c r="H107" s="212">
        <f>G107/F107</f>
        <v>0.2153846153846154</v>
      </c>
      <c r="I107" s="133">
        <f>SUM(I45+I56+I76+I90+I105)</f>
        <v>66</v>
      </c>
      <c r="J107" s="212">
        <f>I107/F107</f>
        <v>0.5076923076923077</v>
      </c>
      <c r="K107" s="133">
        <f>SUM(K45+K56+K76+K90+K105)</f>
        <v>36</v>
      </c>
      <c r="L107" s="212">
        <f>K107/F107</f>
        <v>0.27692307692307694</v>
      </c>
      <c r="M107" s="235">
        <f>SUM(M45+M56+M76+M90+M105)</f>
        <v>0</v>
      </c>
      <c r="N107" s="212">
        <f t="shared" si="48"/>
        <v>0</v>
      </c>
      <c r="O107" s="133">
        <f>SUM(O45+O56+O76+O90+O105)</f>
        <v>1</v>
      </c>
      <c r="P107" s="212">
        <f t="shared" si="49"/>
        <v>0.007692307692307693</v>
      </c>
      <c r="Q107" s="133">
        <f>SUM(Q45+Q56+Q76+Q90+Q105)</f>
        <v>1</v>
      </c>
      <c r="R107" s="129">
        <f t="shared" si="50"/>
        <v>0.007692307692307693</v>
      </c>
      <c r="S107" s="133">
        <f>SUM(S45+S56+S76+S90+S105)</f>
        <v>1</v>
      </c>
      <c r="T107" s="117">
        <f t="shared" si="51"/>
        <v>0.007692307692307693</v>
      </c>
      <c r="U107" s="92"/>
    </row>
    <row r="108" spans="1:20" s="102" customFormat="1" ht="19.5" thickBot="1">
      <c r="A108" s="271"/>
      <c r="B108" s="272"/>
      <c r="C108" s="264" t="s">
        <v>80</v>
      </c>
      <c r="D108" s="264"/>
      <c r="E108" s="133">
        <f>SUM(E16+E24+E35+E77+E91)</f>
        <v>88</v>
      </c>
      <c r="F108" s="133">
        <f>SUM(F16+F24+F35+F77+F91)</f>
        <v>87</v>
      </c>
      <c r="G108" s="133">
        <f>SUM(G16+G24+G35+G77+G91)</f>
        <v>14</v>
      </c>
      <c r="H108" s="212">
        <f>G108/F108</f>
        <v>0.16091954022988506</v>
      </c>
      <c r="I108" s="133">
        <f>SUM(I16+I24+I35+I77+I91)</f>
        <v>36</v>
      </c>
      <c r="J108" s="212">
        <f>I108/F108</f>
        <v>0.41379310344827586</v>
      </c>
      <c r="K108" s="133">
        <f>SUM(K16+K24+K35+K77+K91)</f>
        <v>37</v>
      </c>
      <c r="L108" s="212">
        <f>K108/F108</f>
        <v>0.42528735632183906</v>
      </c>
      <c r="M108" s="235">
        <f>SUM(M16+M24+M35+M77+M91)</f>
        <v>0</v>
      </c>
      <c r="N108" s="212">
        <f t="shared" si="48"/>
        <v>0</v>
      </c>
      <c r="O108" s="133">
        <f>SUM(O16+O24+O35+O77+O91)</f>
        <v>0</v>
      </c>
      <c r="P108" s="212">
        <f t="shared" si="49"/>
        <v>0</v>
      </c>
      <c r="Q108" s="133">
        <f>SUM(Q16+Q24+Q35+Q77+Q91)</f>
        <v>7</v>
      </c>
      <c r="R108" s="129">
        <f t="shared" si="50"/>
        <v>0.08045977011494253</v>
      </c>
      <c r="S108" s="172">
        <f>SUM(S16+S24+S35+S77+S91)</f>
        <v>0</v>
      </c>
      <c r="T108" s="91">
        <f t="shared" si="51"/>
        <v>0</v>
      </c>
    </row>
    <row r="109" spans="1:23" s="102" customFormat="1" ht="19.5" thickBot="1">
      <c r="A109" s="273"/>
      <c r="B109" s="274"/>
      <c r="C109" s="264" t="s">
        <v>14</v>
      </c>
      <c r="D109" s="264"/>
      <c r="E109" s="133">
        <f>SUM(E106+E107+E108)</f>
        <v>1030</v>
      </c>
      <c r="F109" s="133">
        <f>SUM(F106+F107+F108)</f>
        <v>1029</v>
      </c>
      <c r="G109" s="133">
        <f>SUM(G106+G107+G108)</f>
        <v>280</v>
      </c>
      <c r="H109" s="116">
        <f>G109/F109</f>
        <v>0.272108843537415</v>
      </c>
      <c r="I109" s="133">
        <f>SUM(I106+I107+I108)</f>
        <v>413</v>
      </c>
      <c r="J109" s="116">
        <f>I109/F109</f>
        <v>0.4013605442176871</v>
      </c>
      <c r="K109" s="133">
        <f>SUM(K106+K107+K108)</f>
        <v>336</v>
      </c>
      <c r="L109" s="116">
        <f>K109/F109</f>
        <v>0.32653061224489793</v>
      </c>
      <c r="M109" s="133">
        <f>SUM(M106+M107+M108)</f>
        <v>0</v>
      </c>
      <c r="N109" s="116">
        <f t="shared" si="48"/>
        <v>0</v>
      </c>
      <c r="O109" s="133">
        <f>SUM(O106+O107+O108)</f>
        <v>55</v>
      </c>
      <c r="P109" s="116">
        <f t="shared" si="49"/>
        <v>0.05344995140913508</v>
      </c>
      <c r="Q109" s="133">
        <f>SUM(Q106+Q107+Q108)</f>
        <v>34</v>
      </c>
      <c r="R109" s="129">
        <f t="shared" si="50"/>
        <v>0.03304178814382896</v>
      </c>
      <c r="S109" s="133">
        <f>SUM(S106+S107+S108)</f>
        <v>11</v>
      </c>
      <c r="T109" s="130">
        <f t="shared" si="51"/>
        <v>0.010689990281827016</v>
      </c>
      <c r="U109" s="1"/>
      <c r="V109" s="1"/>
      <c r="W109" s="1"/>
    </row>
    <row r="110" spans="1:20" s="56" customFormat="1" ht="24.75" customHeight="1">
      <c r="A110" s="268" t="s">
        <v>163</v>
      </c>
      <c r="B110" s="268"/>
      <c r="C110" s="67"/>
      <c r="D110" s="67"/>
      <c r="E110" s="67"/>
      <c r="F110" s="67"/>
      <c r="G110" s="67"/>
      <c r="H110" s="68"/>
      <c r="I110" s="67"/>
      <c r="J110" s="68"/>
      <c r="K110" s="67"/>
      <c r="L110" s="68"/>
      <c r="M110" s="68"/>
      <c r="N110" s="68"/>
      <c r="O110" s="67"/>
      <c r="P110" s="68"/>
      <c r="Q110" s="67"/>
      <c r="R110" s="68"/>
      <c r="S110" s="67"/>
      <c r="T110" s="68"/>
    </row>
    <row r="111" spans="1:20" ht="36.75" customHeight="1">
      <c r="A111" s="278" t="s">
        <v>37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</row>
    <row r="112" ht="22.5" customHeight="1">
      <c r="A112" s="2" t="s">
        <v>86</v>
      </c>
    </row>
    <row r="113" ht="12.75">
      <c r="A113" s="2" t="s">
        <v>98</v>
      </c>
    </row>
  </sheetData>
  <sheetProtection/>
  <mergeCells count="123">
    <mergeCell ref="C61:D61"/>
    <mergeCell ref="A69:A70"/>
    <mergeCell ref="A78:T78"/>
    <mergeCell ref="C91:D91"/>
    <mergeCell ref="A73:A74"/>
    <mergeCell ref="B73:B74"/>
    <mergeCell ref="A87:A88"/>
    <mergeCell ref="B87:B88"/>
    <mergeCell ref="C87:C88"/>
    <mergeCell ref="A79:A80"/>
    <mergeCell ref="C19:C20"/>
    <mergeCell ref="A18:T18"/>
    <mergeCell ref="A17:T17"/>
    <mergeCell ref="A26:A29"/>
    <mergeCell ref="A9:A10"/>
    <mergeCell ref="B9:B10"/>
    <mergeCell ref="C24:D24"/>
    <mergeCell ref="C16:D16"/>
    <mergeCell ref="A15:B16"/>
    <mergeCell ref="B19:B22"/>
    <mergeCell ref="C47:C48"/>
    <mergeCell ref="C49:C50"/>
    <mergeCell ref="B40:B43"/>
    <mergeCell ref="B30:B31"/>
    <mergeCell ref="A36:T36"/>
    <mergeCell ref="A30:A31"/>
    <mergeCell ref="C44:D44"/>
    <mergeCell ref="A44:B45"/>
    <mergeCell ref="B38:B39"/>
    <mergeCell ref="C42:C43"/>
    <mergeCell ref="C55:D55"/>
    <mergeCell ref="A55:B56"/>
    <mergeCell ref="A71:A72"/>
    <mergeCell ref="C51:C52"/>
    <mergeCell ref="A62:T62"/>
    <mergeCell ref="A51:A52"/>
    <mergeCell ref="A57:T57"/>
    <mergeCell ref="C56:D56"/>
    <mergeCell ref="A53:A54"/>
    <mergeCell ref="B53:B54"/>
    <mergeCell ref="B32:B33"/>
    <mergeCell ref="A34:B35"/>
    <mergeCell ref="C30:C31"/>
    <mergeCell ref="A23:B24"/>
    <mergeCell ref="C26:C27"/>
    <mergeCell ref="B26:B29"/>
    <mergeCell ref="C35:D35"/>
    <mergeCell ref="A25:T25"/>
    <mergeCell ref="A32:A33"/>
    <mergeCell ref="C23:D23"/>
    <mergeCell ref="C38:C39"/>
    <mergeCell ref="C34:D34"/>
    <mergeCell ref="Q4:R5"/>
    <mergeCell ref="O4:P5"/>
    <mergeCell ref="D4:D6"/>
    <mergeCell ref="I5:J5"/>
    <mergeCell ref="G5:H5"/>
    <mergeCell ref="A8:T8"/>
    <mergeCell ref="E4:E6"/>
    <mergeCell ref="F4:F6"/>
    <mergeCell ref="K5:L5"/>
    <mergeCell ref="A7:B7"/>
    <mergeCell ref="A1:T1"/>
    <mergeCell ref="A2:T2"/>
    <mergeCell ref="A3:T3"/>
    <mergeCell ref="A4:B6"/>
    <mergeCell ref="C4:C6"/>
    <mergeCell ref="G4:N4"/>
    <mergeCell ref="M5:N5"/>
    <mergeCell ref="S4:T5"/>
    <mergeCell ref="C40:C41"/>
    <mergeCell ref="A38:A39"/>
    <mergeCell ref="C15:D15"/>
    <mergeCell ref="A19:A22"/>
    <mergeCell ref="C21:C22"/>
    <mergeCell ref="A111:T111"/>
    <mergeCell ref="A46:T46"/>
    <mergeCell ref="C45:D45"/>
    <mergeCell ref="C76:D76"/>
    <mergeCell ref="A61:B61"/>
    <mergeCell ref="B79:B80"/>
    <mergeCell ref="A97:A99"/>
    <mergeCell ref="C107:D107"/>
    <mergeCell ref="A110:B110"/>
    <mergeCell ref="C101:C102"/>
    <mergeCell ref="C104:D104"/>
    <mergeCell ref="A82:A83"/>
    <mergeCell ref="B82:B83"/>
    <mergeCell ref="A89:B91"/>
    <mergeCell ref="A106:B109"/>
    <mergeCell ref="C106:D106"/>
    <mergeCell ref="C93:C94"/>
    <mergeCell ref="A92:T92"/>
    <mergeCell ref="A93:A96"/>
    <mergeCell ref="B93:B96"/>
    <mergeCell ref="C95:C96"/>
    <mergeCell ref="A75:B77"/>
    <mergeCell ref="C90:D90"/>
    <mergeCell ref="C109:D109"/>
    <mergeCell ref="A63:T63"/>
    <mergeCell ref="A64:A66"/>
    <mergeCell ref="C108:D108"/>
    <mergeCell ref="C75:D75"/>
    <mergeCell ref="C77:D77"/>
    <mergeCell ref="B97:B99"/>
    <mergeCell ref="C97:C98"/>
    <mergeCell ref="C32:C33"/>
    <mergeCell ref="C28:C29"/>
    <mergeCell ref="A104:B105"/>
    <mergeCell ref="C105:D105"/>
    <mergeCell ref="A37:T37"/>
    <mergeCell ref="B101:B102"/>
    <mergeCell ref="B64:B66"/>
    <mergeCell ref="A40:A43"/>
    <mergeCell ref="A101:A102"/>
    <mergeCell ref="C89:D89"/>
    <mergeCell ref="B47:B48"/>
    <mergeCell ref="A47:A48"/>
    <mergeCell ref="B49:B50"/>
    <mergeCell ref="A49:A50"/>
    <mergeCell ref="B69:B70"/>
    <mergeCell ref="B71:B72"/>
    <mergeCell ref="B51:B5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85" r:id="rId1"/>
  <rowBreaks count="4" manualBreakCount="4">
    <brk id="24" max="19" man="1"/>
    <brk id="56" max="19" man="1"/>
    <brk id="77" max="19" man="1"/>
    <brk id="9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6"/>
  <sheetViews>
    <sheetView showZeros="0" tabSelected="1" view="pageBreakPreview" zoomScaleSheetLayoutView="100" zoomScalePageLayoutView="0" workbookViewId="0" topLeftCell="A34">
      <selection activeCell="C36" sqref="C36:D36"/>
    </sheetView>
  </sheetViews>
  <sheetFormatPr defaultColWidth="10.75390625" defaultRowHeight="12.75"/>
  <cols>
    <col min="1" max="1" width="8.25390625" style="3" customWidth="1"/>
    <col min="2" max="2" width="19.875" style="2" customWidth="1"/>
    <col min="3" max="3" width="8.25390625" style="4" customWidth="1"/>
    <col min="4" max="4" width="20.625" style="4" customWidth="1"/>
    <col min="5" max="6" width="9.25390625" style="2" customWidth="1"/>
    <col min="7" max="7" width="5.125" style="2" customWidth="1"/>
    <col min="8" max="8" width="8.25390625" style="2" customWidth="1"/>
    <col min="9" max="9" width="4.25390625" style="2" customWidth="1"/>
    <col min="10" max="10" width="8.625" style="2" customWidth="1"/>
    <col min="11" max="11" width="5.125" style="2" customWidth="1"/>
    <col min="12" max="12" width="8.875" style="2" customWidth="1"/>
    <col min="13" max="13" width="3.75390625" style="2" customWidth="1"/>
    <col min="14" max="14" width="7.00390625" style="2" customWidth="1"/>
    <col min="15" max="15" width="4.125" style="10" customWidth="1"/>
    <col min="16" max="16" width="7.125" style="2" customWidth="1"/>
    <col min="17" max="17" width="4.75390625" style="10" customWidth="1"/>
    <col min="18" max="18" width="7.375" style="2" customWidth="1"/>
    <col min="19" max="19" width="4.375" style="10" customWidth="1"/>
    <col min="20" max="20" width="7.625" style="2" customWidth="1"/>
    <col min="21" max="21" width="4.625" style="10" customWidth="1"/>
    <col min="22" max="22" width="7.25390625" style="2" customWidth="1"/>
    <col min="23" max="16384" width="10.75390625" style="2" customWidth="1"/>
  </cols>
  <sheetData>
    <row r="1" spans="1:22" s="1" customFormat="1" ht="18" customHeight="1">
      <c r="A1" s="284" t="s">
        <v>33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s="1" customFormat="1" ht="18" customHeight="1">
      <c r="A2" s="284" t="s">
        <v>113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</row>
    <row r="3" spans="1:22" s="1" customFormat="1" ht="18" customHeight="1" thickBot="1">
      <c r="A3" s="285" t="s">
        <v>114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</row>
    <row r="4" spans="1:22" s="17" customFormat="1" ht="12.75">
      <c r="A4" s="343" t="s">
        <v>18</v>
      </c>
      <c r="B4" s="344"/>
      <c r="C4" s="245" t="s">
        <v>19</v>
      </c>
      <c r="D4" s="275" t="s">
        <v>38</v>
      </c>
      <c r="E4" s="245" t="s">
        <v>41</v>
      </c>
      <c r="F4" s="245" t="s">
        <v>42</v>
      </c>
      <c r="G4" s="347" t="s">
        <v>29</v>
      </c>
      <c r="H4" s="348"/>
      <c r="I4" s="348"/>
      <c r="J4" s="348"/>
      <c r="K4" s="348"/>
      <c r="L4" s="349"/>
      <c r="M4" s="245" t="s">
        <v>2</v>
      </c>
      <c r="N4" s="245"/>
      <c r="O4" s="245" t="s">
        <v>20</v>
      </c>
      <c r="P4" s="245"/>
      <c r="Q4" s="245" t="s">
        <v>21</v>
      </c>
      <c r="R4" s="245"/>
      <c r="S4" s="245" t="s">
        <v>22</v>
      </c>
      <c r="T4" s="245"/>
      <c r="U4" s="245" t="s">
        <v>23</v>
      </c>
      <c r="V4" s="340"/>
    </row>
    <row r="5" spans="1:22" s="17" customFormat="1" ht="12.75">
      <c r="A5" s="345"/>
      <c r="B5" s="346"/>
      <c r="C5" s="265"/>
      <c r="D5" s="310"/>
      <c r="E5" s="265"/>
      <c r="F5" s="265"/>
      <c r="G5" s="342" t="s">
        <v>24</v>
      </c>
      <c r="H5" s="342"/>
      <c r="I5" s="342" t="s">
        <v>25</v>
      </c>
      <c r="J5" s="342"/>
      <c r="K5" s="342" t="s">
        <v>26</v>
      </c>
      <c r="L5" s="342"/>
      <c r="M5" s="265"/>
      <c r="N5" s="265"/>
      <c r="O5" s="265"/>
      <c r="P5" s="265"/>
      <c r="Q5" s="265"/>
      <c r="R5" s="265"/>
      <c r="S5" s="265"/>
      <c r="T5" s="265"/>
      <c r="U5" s="265"/>
      <c r="V5" s="341"/>
    </row>
    <row r="6" spans="1:22" s="17" customFormat="1" ht="26.25" customHeight="1">
      <c r="A6" s="345"/>
      <c r="B6" s="346"/>
      <c r="C6" s="265"/>
      <c r="D6" s="310"/>
      <c r="E6" s="265"/>
      <c r="F6" s="265"/>
      <c r="G6" s="342"/>
      <c r="H6" s="342"/>
      <c r="I6" s="342"/>
      <c r="J6" s="342"/>
      <c r="K6" s="342"/>
      <c r="L6" s="342"/>
      <c r="M6" s="265"/>
      <c r="N6" s="265"/>
      <c r="O6" s="265"/>
      <c r="P6" s="265"/>
      <c r="Q6" s="265"/>
      <c r="R6" s="265"/>
      <c r="S6" s="265"/>
      <c r="T6" s="265"/>
      <c r="U6" s="265"/>
      <c r="V6" s="341"/>
    </row>
    <row r="7" spans="1:22" s="17" customFormat="1" ht="13.5" thickBot="1">
      <c r="A7" s="345"/>
      <c r="B7" s="346"/>
      <c r="C7" s="247"/>
      <c r="D7" s="248"/>
      <c r="E7" s="247"/>
      <c r="F7" s="247"/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3</v>
      </c>
      <c r="N7" s="7" t="s">
        <v>4</v>
      </c>
      <c r="O7" s="9" t="s">
        <v>3</v>
      </c>
      <c r="P7" s="7" t="s">
        <v>4</v>
      </c>
      <c r="Q7" s="9" t="s">
        <v>3</v>
      </c>
      <c r="R7" s="7" t="s">
        <v>4</v>
      </c>
      <c r="S7" s="9" t="s">
        <v>3</v>
      </c>
      <c r="T7" s="7" t="s">
        <v>4</v>
      </c>
      <c r="U7" s="9" t="s">
        <v>3</v>
      </c>
      <c r="V7" s="8" t="s">
        <v>4</v>
      </c>
    </row>
    <row r="8" spans="1:22" s="18" customFormat="1" ht="13.5" thickBot="1">
      <c r="A8" s="338">
        <v>1</v>
      </c>
      <c r="B8" s="339"/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/>
      <c r="O8" s="15">
        <v>14</v>
      </c>
      <c r="P8" s="6">
        <v>15</v>
      </c>
      <c r="Q8" s="15">
        <v>16</v>
      </c>
      <c r="R8" s="6">
        <v>17</v>
      </c>
      <c r="S8" s="15">
        <v>18</v>
      </c>
      <c r="T8" s="6">
        <v>19</v>
      </c>
      <c r="U8" s="15">
        <v>20</v>
      </c>
      <c r="V8" s="16">
        <v>21</v>
      </c>
    </row>
    <row r="9" spans="1:22" s="18" customFormat="1" ht="19.5" thickBot="1">
      <c r="A9" s="350" t="s">
        <v>123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2"/>
    </row>
    <row r="10" spans="1:22" s="18" customFormat="1" ht="17.25" customHeight="1" thickBot="1">
      <c r="A10" s="327" t="s">
        <v>44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1"/>
    </row>
    <row r="11" spans="1:22" ht="54" customHeight="1" thickBot="1">
      <c r="A11" s="143" t="s">
        <v>91</v>
      </c>
      <c r="B11" s="174" t="s">
        <v>116</v>
      </c>
      <c r="C11" s="120" t="s">
        <v>13</v>
      </c>
      <c r="D11" s="121" t="s">
        <v>34</v>
      </c>
      <c r="E11" s="110">
        <v>19</v>
      </c>
      <c r="F11" s="183">
        <v>19</v>
      </c>
      <c r="G11" s="110">
        <v>13</v>
      </c>
      <c r="H11" s="184">
        <f>G11/$F11</f>
        <v>0.6842105263157895</v>
      </c>
      <c r="I11" s="110">
        <v>5</v>
      </c>
      <c r="J11" s="185">
        <f>I11/$F11</f>
        <v>0.2631578947368421</v>
      </c>
      <c r="K11" s="110">
        <v>1</v>
      </c>
      <c r="L11" s="185">
        <f>K11/$F11</f>
        <v>0.05263157894736842</v>
      </c>
      <c r="M11" s="183"/>
      <c r="N11" s="184">
        <f>M11/$F11</f>
        <v>0</v>
      </c>
      <c r="O11" s="186"/>
      <c r="P11" s="184">
        <f>O11/F11</f>
        <v>0</v>
      </c>
      <c r="Q11" s="186"/>
      <c r="R11" s="187">
        <f>Q11/F11</f>
        <v>0</v>
      </c>
      <c r="S11" s="186">
        <v>19</v>
      </c>
      <c r="T11" s="184">
        <f>S11/F11</f>
        <v>1</v>
      </c>
      <c r="U11" s="186">
        <v>19</v>
      </c>
      <c r="V11" s="188">
        <f>U11/F11</f>
        <v>1</v>
      </c>
    </row>
    <row r="12" spans="1:22" s="114" customFormat="1" ht="17.25" customHeight="1" thickBot="1">
      <c r="A12" s="279" t="s">
        <v>35</v>
      </c>
      <c r="B12" s="254"/>
      <c r="C12" s="322" t="s">
        <v>13</v>
      </c>
      <c r="D12" s="254"/>
      <c r="E12" s="115">
        <f>SUM(E11)</f>
        <v>19</v>
      </c>
      <c r="F12" s="115">
        <f>SUM(F11)</f>
        <v>19</v>
      </c>
      <c r="G12" s="189">
        <v>13</v>
      </c>
      <c r="H12" s="116">
        <f>G12/$F12</f>
        <v>0.6842105263157895</v>
      </c>
      <c r="I12" s="115">
        <f>SUM(I11)</f>
        <v>5</v>
      </c>
      <c r="J12" s="116">
        <f>I12/$F12</f>
        <v>0.2631578947368421</v>
      </c>
      <c r="K12" s="115">
        <f>SUM(K11)</f>
        <v>1</v>
      </c>
      <c r="L12" s="116">
        <f>K12/$F12</f>
        <v>0.05263157894736842</v>
      </c>
      <c r="M12" s="190"/>
      <c r="N12" s="116">
        <f>M12/$F12</f>
        <v>0</v>
      </c>
      <c r="O12" s="12"/>
      <c r="P12" s="116"/>
      <c r="Q12" s="12"/>
      <c r="R12" s="116"/>
      <c r="S12" s="12">
        <f>SUM(S11)</f>
        <v>19</v>
      </c>
      <c r="T12" s="116">
        <f>S12/F12</f>
        <v>1</v>
      </c>
      <c r="U12" s="12">
        <f>SUM(U11)</f>
        <v>19</v>
      </c>
      <c r="V12" s="117">
        <f>U12/F12</f>
        <v>1</v>
      </c>
    </row>
    <row r="13" spans="1:22" s="104" customFormat="1" ht="18.75" customHeight="1" thickBot="1">
      <c r="A13" s="327" t="s">
        <v>45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</row>
    <row r="14" spans="1:22" ht="79.5" customHeight="1" thickBot="1">
      <c r="A14" s="143" t="s">
        <v>83</v>
      </c>
      <c r="B14" s="174" t="s">
        <v>115</v>
      </c>
      <c r="C14" s="120" t="s">
        <v>13</v>
      </c>
      <c r="D14" s="123" t="s">
        <v>34</v>
      </c>
      <c r="E14" s="110">
        <v>21</v>
      </c>
      <c r="F14" s="183">
        <v>21</v>
      </c>
      <c r="G14" s="110">
        <v>4</v>
      </c>
      <c r="H14" s="184">
        <f>G14/$F14</f>
        <v>0.19047619047619047</v>
      </c>
      <c r="I14" s="110">
        <v>10</v>
      </c>
      <c r="J14" s="184">
        <f>I14/$F14</f>
        <v>0.47619047619047616</v>
      </c>
      <c r="K14" s="110">
        <v>7</v>
      </c>
      <c r="L14" s="184">
        <f>K14/$F14</f>
        <v>0.3333333333333333</v>
      </c>
      <c r="M14" s="195">
        <v>1</v>
      </c>
      <c r="N14" s="184">
        <f>M14/$F14</f>
        <v>0.047619047619047616</v>
      </c>
      <c r="O14" s="186"/>
      <c r="P14" s="187">
        <f>O14/F14</f>
        <v>0</v>
      </c>
      <c r="Q14" s="208"/>
      <c r="R14" s="184">
        <f>Q14/F14</f>
        <v>0</v>
      </c>
      <c r="S14" s="208"/>
      <c r="T14" s="187">
        <f>S14/F14</f>
        <v>0</v>
      </c>
      <c r="U14" s="186"/>
      <c r="V14" s="209">
        <f>U14/F14</f>
        <v>0</v>
      </c>
    </row>
    <row r="15" spans="1:22" s="114" customFormat="1" ht="18.75" customHeight="1" thickBot="1">
      <c r="A15" s="279" t="s">
        <v>35</v>
      </c>
      <c r="B15" s="254"/>
      <c r="C15" s="322" t="s">
        <v>13</v>
      </c>
      <c r="D15" s="254"/>
      <c r="E15" s="115">
        <f>SUM(E14)</f>
        <v>21</v>
      </c>
      <c r="F15" s="115">
        <f>SUM(F14)</f>
        <v>21</v>
      </c>
      <c r="G15" s="115">
        <f>SUM(G14)</f>
        <v>4</v>
      </c>
      <c r="H15" s="116">
        <f>G15/$F15</f>
        <v>0.19047619047619047</v>
      </c>
      <c r="I15" s="115">
        <f>SUM(I14)</f>
        <v>10</v>
      </c>
      <c r="J15" s="116">
        <f>I15/$F15</f>
        <v>0.47619047619047616</v>
      </c>
      <c r="K15" s="115">
        <f>SUM(K14)</f>
        <v>7</v>
      </c>
      <c r="L15" s="116">
        <f>K15/$F15</f>
        <v>0.3333333333333333</v>
      </c>
      <c r="M15" s="115">
        <f>SUM(M14)</f>
        <v>1</v>
      </c>
      <c r="N15" s="196">
        <f>M15/$F15</f>
        <v>0.047619047619047616</v>
      </c>
      <c r="O15" s="12"/>
      <c r="P15" s="116"/>
      <c r="Q15" s="12">
        <f>SUM(Q14)</f>
        <v>0</v>
      </c>
      <c r="R15" s="116">
        <f>Q15/F15</f>
        <v>0</v>
      </c>
      <c r="S15" s="12">
        <f>SUM(S14)</f>
        <v>0</v>
      </c>
      <c r="T15" s="116"/>
      <c r="U15" s="12">
        <f>SUM(U14)</f>
        <v>0</v>
      </c>
      <c r="V15" s="117"/>
    </row>
    <row r="16" spans="1:22" s="103" customFormat="1" ht="18" customHeight="1" thickBot="1">
      <c r="A16" s="350" t="s">
        <v>124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2"/>
    </row>
    <row r="17" spans="1:22" s="104" customFormat="1" ht="21" customHeight="1" thickBot="1">
      <c r="A17" s="327" t="s">
        <v>43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9"/>
    </row>
    <row r="18" spans="1:22" s="103" customFormat="1" ht="66" customHeight="1" thickBot="1">
      <c r="A18" s="249">
        <v>123</v>
      </c>
      <c r="B18" s="174" t="s">
        <v>117</v>
      </c>
      <c r="C18" s="112" t="s">
        <v>46</v>
      </c>
      <c r="D18" s="22" t="s">
        <v>34</v>
      </c>
      <c r="E18" s="113">
        <v>13</v>
      </c>
      <c r="F18" s="202">
        <v>13</v>
      </c>
      <c r="G18" s="113">
        <v>4</v>
      </c>
      <c r="H18" s="203">
        <f>G18/$F18</f>
        <v>0.3076923076923077</v>
      </c>
      <c r="I18" s="113">
        <v>4</v>
      </c>
      <c r="J18" s="203">
        <f>I18/$F18</f>
        <v>0.3076923076923077</v>
      </c>
      <c r="K18" s="113">
        <v>5</v>
      </c>
      <c r="L18" s="203">
        <f>K18/$F18</f>
        <v>0.38461538461538464</v>
      </c>
      <c r="M18" s="204">
        <v>1</v>
      </c>
      <c r="N18" s="203">
        <f>M18/$F18</f>
        <v>0.07692307692307693</v>
      </c>
      <c r="O18" s="205">
        <v>4</v>
      </c>
      <c r="P18" s="203">
        <f>O18/F18</f>
        <v>0.3076923076923077</v>
      </c>
      <c r="Q18" s="206">
        <v>5</v>
      </c>
      <c r="R18" s="203">
        <f>Q18/F18</f>
        <v>0.38461538461538464</v>
      </c>
      <c r="S18" s="206">
        <v>13</v>
      </c>
      <c r="T18" s="203">
        <f>S18/F18</f>
        <v>1</v>
      </c>
      <c r="U18" s="205">
        <v>4</v>
      </c>
      <c r="V18" s="207">
        <f>U18/F18</f>
        <v>0.3076923076923077</v>
      </c>
    </row>
    <row r="19" spans="1:22" s="103" customFormat="1" ht="66.75" customHeight="1" thickBot="1">
      <c r="A19" s="251"/>
      <c r="B19" s="173" t="s">
        <v>118</v>
      </c>
      <c r="C19" s="112" t="s">
        <v>13</v>
      </c>
      <c r="D19" s="22" t="s">
        <v>34</v>
      </c>
      <c r="E19" s="113">
        <v>15</v>
      </c>
      <c r="F19" s="202">
        <v>15</v>
      </c>
      <c r="G19" s="113">
        <v>1</v>
      </c>
      <c r="H19" s="203">
        <f>G19/$F19</f>
        <v>0.06666666666666667</v>
      </c>
      <c r="I19" s="113">
        <v>5</v>
      </c>
      <c r="J19" s="203">
        <f>I19/$F19</f>
        <v>0.3333333333333333</v>
      </c>
      <c r="K19" s="113">
        <v>9</v>
      </c>
      <c r="L19" s="203">
        <f>K19/$F19</f>
        <v>0.6</v>
      </c>
      <c r="M19" s="204"/>
      <c r="N19" s="203"/>
      <c r="O19" s="205">
        <v>1</v>
      </c>
      <c r="P19" s="203">
        <f>O19/F19</f>
        <v>0.06666666666666667</v>
      </c>
      <c r="Q19" s="206">
        <v>4</v>
      </c>
      <c r="R19" s="203">
        <f>Q19/F19</f>
        <v>0.26666666666666666</v>
      </c>
      <c r="S19" s="206">
        <v>5</v>
      </c>
      <c r="T19" s="203">
        <f>S19/F19</f>
        <v>0.3333333333333333</v>
      </c>
      <c r="U19" s="205">
        <v>1</v>
      </c>
      <c r="V19" s="207">
        <f>U19/F19</f>
        <v>0.06666666666666667</v>
      </c>
    </row>
    <row r="20" spans="1:22" s="103" customFormat="1" ht="66.75" customHeight="1" thickBot="1">
      <c r="A20" s="20">
        <v>121</v>
      </c>
      <c r="B20" s="173" t="s">
        <v>119</v>
      </c>
      <c r="C20" s="112" t="s">
        <v>46</v>
      </c>
      <c r="D20" s="22" t="s">
        <v>34</v>
      </c>
      <c r="E20" s="113">
        <v>14</v>
      </c>
      <c r="F20" s="202">
        <v>14</v>
      </c>
      <c r="G20" s="113">
        <v>6</v>
      </c>
      <c r="H20" s="203">
        <f>G20/$F20</f>
        <v>0.42857142857142855</v>
      </c>
      <c r="I20" s="113">
        <v>3</v>
      </c>
      <c r="J20" s="203">
        <f>I20/$F20</f>
        <v>0.21428571428571427</v>
      </c>
      <c r="K20" s="113">
        <v>5</v>
      </c>
      <c r="L20" s="203">
        <f>K20/$F20</f>
        <v>0.35714285714285715</v>
      </c>
      <c r="M20" s="204">
        <v>1</v>
      </c>
      <c r="N20" s="203">
        <f>M20/$F20</f>
        <v>0.07142857142857142</v>
      </c>
      <c r="O20" s="205"/>
      <c r="P20" s="203">
        <f>O20/F20</f>
        <v>0</v>
      </c>
      <c r="Q20" s="205">
        <v>10</v>
      </c>
      <c r="R20" s="203">
        <f>Q20/F20</f>
        <v>0.7142857142857143</v>
      </c>
      <c r="S20" s="205">
        <v>14</v>
      </c>
      <c r="T20" s="203">
        <f>S20/F20</f>
        <v>1</v>
      </c>
      <c r="U20" s="205">
        <v>4</v>
      </c>
      <c r="V20" s="207">
        <f>U20/F20</f>
        <v>0.2857142857142857</v>
      </c>
    </row>
    <row r="21" spans="1:22" s="114" customFormat="1" ht="15" customHeight="1" thickBot="1">
      <c r="A21" s="249" t="s">
        <v>35</v>
      </c>
      <c r="B21" s="260"/>
      <c r="C21" s="317" t="s">
        <v>46</v>
      </c>
      <c r="D21" s="318"/>
      <c r="E21" s="115">
        <f>SUM(E18+E20)</f>
        <v>27</v>
      </c>
      <c r="F21" s="115">
        <f>SUM(F18+F20)</f>
        <v>27</v>
      </c>
      <c r="G21" s="115">
        <f>SUM(G18+G20)</f>
        <v>10</v>
      </c>
      <c r="H21" s="116">
        <f>G21/$F21</f>
        <v>0.37037037037037035</v>
      </c>
      <c r="I21" s="115">
        <f>SUM(I18+I20)</f>
        <v>7</v>
      </c>
      <c r="J21" s="116">
        <f>I21/$F21</f>
        <v>0.25925925925925924</v>
      </c>
      <c r="K21" s="115">
        <f>SUM(K18+K20)</f>
        <v>10</v>
      </c>
      <c r="L21" s="116">
        <f>K21/$F21</f>
        <v>0.37037037037037035</v>
      </c>
      <c r="M21" s="115">
        <f>SUM(M18+M20)</f>
        <v>2</v>
      </c>
      <c r="N21" s="116">
        <f>M21/$F21</f>
        <v>0.07407407407407407</v>
      </c>
      <c r="O21" s="12">
        <f>SUM(O18+O20)</f>
        <v>4</v>
      </c>
      <c r="P21" s="116">
        <f>O21/F21</f>
        <v>0.14814814814814814</v>
      </c>
      <c r="Q21" s="12">
        <f>SUM(Q18+Q20)</f>
        <v>15</v>
      </c>
      <c r="R21" s="116">
        <f>Q21/F21</f>
        <v>0.5555555555555556</v>
      </c>
      <c r="S21" s="12">
        <f>SUM(S18+S20)</f>
        <v>27</v>
      </c>
      <c r="T21" s="116">
        <f>S21/F21</f>
        <v>1</v>
      </c>
      <c r="U21" s="12">
        <f>SUM(U18+U20)</f>
        <v>8</v>
      </c>
      <c r="V21" s="117">
        <f>U21/F21</f>
        <v>0.2962962962962963</v>
      </c>
    </row>
    <row r="22" spans="1:22" s="114" customFormat="1" ht="18" customHeight="1" thickBot="1">
      <c r="A22" s="251"/>
      <c r="B22" s="263"/>
      <c r="C22" s="317" t="s">
        <v>13</v>
      </c>
      <c r="D22" s="318"/>
      <c r="E22" s="115">
        <f>SUM(E19)</f>
        <v>15</v>
      </c>
      <c r="F22" s="115">
        <f>SUM(F19)</f>
        <v>15</v>
      </c>
      <c r="G22" s="115">
        <f>SUM(G19)</f>
        <v>1</v>
      </c>
      <c r="H22" s="116">
        <f>G22/$F22</f>
        <v>0.06666666666666667</v>
      </c>
      <c r="I22" s="115">
        <f>SUM(I19)</f>
        <v>5</v>
      </c>
      <c r="J22" s="116">
        <f>I22/$F22</f>
        <v>0.3333333333333333</v>
      </c>
      <c r="K22" s="115">
        <f>SUM(K19)</f>
        <v>9</v>
      </c>
      <c r="L22" s="116">
        <f>K22/$F22</f>
        <v>0.6</v>
      </c>
      <c r="M22" s="115">
        <f>SUM(M19)</f>
        <v>0</v>
      </c>
      <c r="N22" s="116">
        <f>M22/$F22</f>
        <v>0</v>
      </c>
      <c r="O22" s="12">
        <f>SUM(O19)</f>
        <v>1</v>
      </c>
      <c r="P22" s="116">
        <f>O22/F22</f>
        <v>0.06666666666666667</v>
      </c>
      <c r="Q22" s="12">
        <f>SUM(Q19)</f>
        <v>4</v>
      </c>
      <c r="R22" s="116">
        <f>Q22/F22</f>
        <v>0.26666666666666666</v>
      </c>
      <c r="S22" s="12">
        <f>SUM(S19)</f>
        <v>5</v>
      </c>
      <c r="T22" s="116">
        <f>S22/F22</f>
        <v>0.3333333333333333</v>
      </c>
      <c r="U22" s="12">
        <f>SUM(U19)</f>
        <v>1</v>
      </c>
      <c r="V22" s="117">
        <f>U22/F22</f>
        <v>0.06666666666666667</v>
      </c>
    </row>
    <row r="23" spans="1:22" s="103" customFormat="1" ht="18" customHeight="1" thickBot="1">
      <c r="A23" s="327" t="s">
        <v>67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9"/>
    </row>
    <row r="24" spans="1:22" s="114" customFormat="1" ht="66.75" customHeight="1" thickBot="1">
      <c r="A24" s="175">
        <v>274</v>
      </c>
      <c r="B24" s="21" t="s">
        <v>120</v>
      </c>
      <c r="C24" s="118" t="s">
        <v>46</v>
      </c>
      <c r="D24" s="21" t="s">
        <v>34</v>
      </c>
      <c r="E24" s="119">
        <v>19</v>
      </c>
      <c r="F24" s="198">
        <v>19</v>
      </c>
      <c r="G24" s="119">
        <v>8</v>
      </c>
      <c r="H24" s="185">
        <f aca="true" t="shared" si="0" ref="H24:H29">G24/$F24</f>
        <v>0.42105263157894735</v>
      </c>
      <c r="I24" s="119">
        <v>11</v>
      </c>
      <c r="J24" s="185">
        <f aca="true" t="shared" si="1" ref="J24:J29">I24/$F24</f>
        <v>0.5789473684210527</v>
      </c>
      <c r="K24" s="119"/>
      <c r="L24" s="185">
        <f aca="true" t="shared" si="2" ref="L24:L29">K24/$F24</f>
        <v>0</v>
      </c>
      <c r="M24" s="199">
        <v>3</v>
      </c>
      <c r="N24" s="185">
        <f aca="true" t="shared" si="3" ref="N24:N29">M24/$F24</f>
        <v>0.15789473684210525</v>
      </c>
      <c r="O24" s="200"/>
      <c r="P24" s="116">
        <f aca="true" t="shared" si="4" ref="P24:P29">O24/F24</f>
        <v>0</v>
      </c>
      <c r="Q24" s="201"/>
      <c r="R24" s="116">
        <f aca="true" t="shared" si="5" ref="R24:R29">Q24/F24</f>
        <v>0</v>
      </c>
      <c r="S24" s="201"/>
      <c r="T24" s="116">
        <f aca="true" t="shared" si="6" ref="T24:T29">S24/F24</f>
        <v>0</v>
      </c>
      <c r="U24" s="200"/>
      <c r="V24" s="117">
        <f aca="true" t="shared" si="7" ref="V24:V29">U24/F24</f>
        <v>0</v>
      </c>
    </row>
    <row r="25" spans="1:22" s="114" customFormat="1" ht="66.75" customHeight="1" thickBot="1">
      <c r="A25" s="175">
        <v>133</v>
      </c>
      <c r="B25" s="21" t="s">
        <v>121</v>
      </c>
      <c r="C25" s="118" t="s">
        <v>46</v>
      </c>
      <c r="D25" s="21" t="s">
        <v>34</v>
      </c>
      <c r="E25" s="119">
        <v>10</v>
      </c>
      <c r="F25" s="198">
        <v>10</v>
      </c>
      <c r="G25" s="119">
        <v>5</v>
      </c>
      <c r="H25" s="185">
        <f t="shared" si="0"/>
        <v>0.5</v>
      </c>
      <c r="I25" s="119">
        <v>4</v>
      </c>
      <c r="J25" s="185">
        <f t="shared" si="1"/>
        <v>0.4</v>
      </c>
      <c r="K25" s="119">
        <v>1</v>
      </c>
      <c r="L25" s="185">
        <f t="shared" si="2"/>
        <v>0.1</v>
      </c>
      <c r="M25" s="199">
        <v>3</v>
      </c>
      <c r="N25" s="185">
        <f t="shared" si="3"/>
        <v>0.3</v>
      </c>
      <c r="O25" s="200"/>
      <c r="P25" s="116">
        <f t="shared" si="4"/>
        <v>0</v>
      </c>
      <c r="Q25" s="201"/>
      <c r="R25" s="116">
        <f t="shared" si="5"/>
        <v>0</v>
      </c>
      <c r="S25" s="201"/>
      <c r="T25" s="116">
        <f t="shared" si="6"/>
        <v>0</v>
      </c>
      <c r="U25" s="200"/>
      <c r="V25" s="117">
        <f t="shared" si="7"/>
        <v>0</v>
      </c>
    </row>
    <row r="26" spans="1:22" s="114" customFormat="1" ht="65.25" customHeight="1" thickBot="1">
      <c r="A26" s="175">
        <v>131</v>
      </c>
      <c r="B26" s="21" t="s">
        <v>94</v>
      </c>
      <c r="C26" s="118" t="s">
        <v>46</v>
      </c>
      <c r="D26" s="21" t="s">
        <v>34</v>
      </c>
      <c r="E26" s="119">
        <v>7</v>
      </c>
      <c r="F26" s="198">
        <v>7</v>
      </c>
      <c r="G26" s="119">
        <v>6</v>
      </c>
      <c r="H26" s="185">
        <f t="shared" si="0"/>
        <v>0.8571428571428571</v>
      </c>
      <c r="I26" s="119">
        <v>1</v>
      </c>
      <c r="J26" s="185">
        <f t="shared" si="1"/>
        <v>0.14285714285714285</v>
      </c>
      <c r="K26" s="119"/>
      <c r="L26" s="185">
        <f t="shared" si="2"/>
        <v>0</v>
      </c>
      <c r="M26" s="199">
        <v>4</v>
      </c>
      <c r="N26" s="185">
        <f t="shared" si="3"/>
        <v>0.5714285714285714</v>
      </c>
      <c r="O26" s="200">
        <v>2</v>
      </c>
      <c r="P26" s="185">
        <f t="shared" si="4"/>
        <v>0.2857142857142857</v>
      </c>
      <c r="Q26" s="201">
        <v>4</v>
      </c>
      <c r="R26" s="185">
        <f t="shared" si="5"/>
        <v>0.5714285714285714</v>
      </c>
      <c r="S26" s="201">
        <v>4</v>
      </c>
      <c r="T26" s="185">
        <f t="shared" si="6"/>
        <v>0.5714285714285714</v>
      </c>
      <c r="U26" s="200">
        <v>1</v>
      </c>
      <c r="V26" s="210">
        <f t="shared" si="7"/>
        <v>0.14285714285714285</v>
      </c>
    </row>
    <row r="27" spans="1:22" s="114" customFormat="1" ht="65.25" customHeight="1" thickBot="1">
      <c r="A27" s="175">
        <v>192</v>
      </c>
      <c r="B27" s="21" t="s">
        <v>122</v>
      </c>
      <c r="C27" s="118" t="s">
        <v>46</v>
      </c>
      <c r="D27" s="21" t="s">
        <v>34</v>
      </c>
      <c r="E27" s="119">
        <v>10</v>
      </c>
      <c r="F27" s="198">
        <v>10</v>
      </c>
      <c r="G27" s="119">
        <v>5</v>
      </c>
      <c r="H27" s="185">
        <f t="shared" si="0"/>
        <v>0.5</v>
      </c>
      <c r="I27" s="119">
        <v>3</v>
      </c>
      <c r="J27" s="185">
        <f t="shared" si="1"/>
        <v>0.3</v>
      </c>
      <c r="K27" s="119">
        <v>2</v>
      </c>
      <c r="L27" s="185">
        <f t="shared" si="2"/>
        <v>0.2</v>
      </c>
      <c r="M27" s="199">
        <v>3</v>
      </c>
      <c r="N27" s="185">
        <f t="shared" si="3"/>
        <v>0.3</v>
      </c>
      <c r="O27" s="200"/>
      <c r="P27" s="116">
        <f t="shared" si="4"/>
        <v>0</v>
      </c>
      <c r="Q27" s="201">
        <v>3</v>
      </c>
      <c r="R27" s="185">
        <f t="shared" si="5"/>
        <v>0.3</v>
      </c>
      <c r="S27" s="201">
        <v>8</v>
      </c>
      <c r="T27" s="185">
        <f t="shared" si="6"/>
        <v>0.8</v>
      </c>
      <c r="U27" s="200">
        <v>3</v>
      </c>
      <c r="V27" s="210">
        <f t="shared" si="7"/>
        <v>0.3</v>
      </c>
    </row>
    <row r="28" spans="1:22" s="114" customFormat="1" ht="54" customHeight="1" thickBot="1">
      <c r="A28" s="175">
        <v>131</v>
      </c>
      <c r="B28" s="21" t="s">
        <v>95</v>
      </c>
      <c r="C28" s="118" t="s">
        <v>46</v>
      </c>
      <c r="D28" s="21" t="s">
        <v>34</v>
      </c>
      <c r="E28" s="119">
        <v>11</v>
      </c>
      <c r="F28" s="198">
        <v>11</v>
      </c>
      <c r="G28" s="119">
        <v>7</v>
      </c>
      <c r="H28" s="185">
        <f t="shared" si="0"/>
        <v>0.6363636363636364</v>
      </c>
      <c r="I28" s="119">
        <v>1</v>
      </c>
      <c r="J28" s="185">
        <f t="shared" si="1"/>
        <v>0.09090909090909091</v>
      </c>
      <c r="K28" s="119">
        <v>3</v>
      </c>
      <c r="L28" s="185">
        <f t="shared" si="2"/>
        <v>0.2727272727272727</v>
      </c>
      <c r="M28" s="199">
        <v>5</v>
      </c>
      <c r="N28" s="185">
        <f t="shared" si="3"/>
        <v>0.45454545454545453</v>
      </c>
      <c r="O28" s="200">
        <v>11</v>
      </c>
      <c r="P28" s="185">
        <f t="shared" si="4"/>
        <v>1</v>
      </c>
      <c r="Q28" s="201">
        <v>11</v>
      </c>
      <c r="R28" s="185">
        <f t="shared" si="5"/>
        <v>1</v>
      </c>
      <c r="S28" s="201"/>
      <c r="T28" s="185">
        <f t="shared" si="6"/>
        <v>0</v>
      </c>
      <c r="U28" s="200"/>
      <c r="V28" s="210">
        <f t="shared" si="7"/>
        <v>0</v>
      </c>
    </row>
    <row r="29" spans="1:22" s="114" customFormat="1" ht="19.5" customHeight="1" thickBot="1">
      <c r="A29" s="279" t="s">
        <v>35</v>
      </c>
      <c r="B29" s="254"/>
      <c r="C29" s="317" t="s">
        <v>46</v>
      </c>
      <c r="D29" s="318"/>
      <c r="E29" s="115">
        <f>SUM(E24+E25+E26+E27+E28)</f>
        <v>57</v>
      </c>
      <c r="F29" s="115">
        <f>SUM(F24+F25+F26+F27+F28)</f>
        <v>57</v>
      </c>
      <c r="G29" s="115">
        <f>SUM(G24+G25+G26+G27+G28)</f>
        <v>31</v>
      </c>
      <c r="H29" s="116">
        <f t="shared" si="0"/>
        <v>0.543859649122807</v>
      </c>
      <c r="I29" s="115">
        <f>SUM(I24+I25+I26+I27+I28)</f>
        <v>20</v>
      </c>
      <c r="J29" s="116">
        <f t="shared" si="1"/>
        <v>0.3508771929824561</v>
      </c>
      <c r="K29" s="115">
        <f>SUM(K24+K25+K26+K27+K28)</f>
        <v>6</v>
      </c>
      <c r="L29" s="116">
        <f t="shared" si="2"/>
        <v>0.10526315789473684</v>
      </c>
      <c r="M29" s="63">
        <f>SUM(M24+M25+M26+M27+M28)</f>
        <v>18</v>
      </c>
      <c r="N29" s="116">
        <f t="shared" si="3"/>
        <v>0.3157894736842105</v>
      </c>
      <c r="O29" s="12">
        <f>SUM(O24+O25+O26+O27+O28)</f>
        <v>13</v>
      </c>
      <c r="P29" s="116">
        <f t="shared" si="4"/>
        <v>0.22807017543859648</v>
      </c>
      <c r="Q29" s="211">
        <f>SUM(Q24+Q25+Q26+Q27+Q28)</f>
        <v>18</v>
      </c>
      <c r="R29" s="116">
        <f t="shared" si="5"/>
        <v>0.3157894736842105</v>
      </c>
      <c r="S29" s="211">
        <f>SUM(S24+S25+S26+S27+S28)</f>
        <v>12</v>
      </c>
      <c r="T29" s="116">
        <f t="shared" si="6"/>
        <v>0.21052631578947367</v>
      </c>
      <c r="U29" s="12">
        <f>SUM(U24+U25+U26+U27+U28)</f>
        <v>4</v>
      </c>
      <c r="V29" s="117">
        <f t="shared" si="7"/>
        <v>0.07017543859649122</v>
      </c>
    </row>
    <row r="30" spans="1:22" s="103" customFormat="1" ht="18.75" customHeight="1" thickBot="1">
      <c r="A30" s="327" t="s">
        <v>100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9"/>
    </row>
    <row r="31" spans="1:22" s="114" customFormat="1" ht="39.75" customHeight="1" thickBot="1">
      <c r="A31" s="143" t="s">
        <v>126</v>
      </c>
      <c r="B31" s="173" t="s">
        <v>125</v>
      </c>
      <c r="C31" s="112" t="s">
        <v>13</v>
      </c>
      <c r="D31" s="22" t="s">
        <v>34</v>
      </c>
      <c r="E31" s="113">
        <v>6</v>
      </c>
      <c r="F31" s="202">
        <v>6</v>
      </c>
      <c r="G31" s="113">
        <v>1</v>
      </c>
      <c r="H31" s="203">
        <f>G31/$F31</f>
        <v>0.16666666666666666</v>
      </c>
      <c r="I31" s="113">
        <v>3</v>
      </c>
      <c r="J31" s="203">
        <f>I31/$F31</f>
        <v>0.5</v>
      </c>
      <c r="K31" s="113">
        <v>2</v>
      </c>
      <c r="L31" s="203">
        <f>K31/$F31</f>
        <v>0.3333333333333333</v>
      </c>
      <c r="M31" s="204"/>
      <c r="N31" s="203">
        <f>M31/$F31</f>
        <v>0</v>
      </c>
      <c r="O31" s="205"/>
      <c r="P31" s="212">
        <f>O31/F31</f>
        <v>0</v>
      </c>
      <c r="Q31" s="206"/>
      <c r="R31" s="212">
        <f>Q31/F31</f>
        <v>0</v>
      </c>
      <c r="S31" s="206"/>
      <c r="T31" s="212">
        <f>S31/F31</f>
        <v>0</v>
      </c>
      <c r="U31" s="205"/>
      <c r="V31" s="213">
        <f>U31/F31</f>
        <v>0</v>
      </c>
    </row>
    <row r="32" spans="1:22" s="114" customFormat="1" ht="15.75" customHeight="1" thickBot="1">
      <c r="A32" s="279" t="s">
        <v>93</v>
      </c>
      <c r="B32" s="254"/>
      <c r="C32" s="317" t="s">
        <v>13</v>
      </c>
      <c r="D32" s="318"/>
      <c r="E32" s="115">
        <f>SUM(E31)</f>
        <v>6</v>
      </c>
      <c r="F32" s="190">
        <f>SUM(F31)</f>
        <v>6</v>
      </c>
      <c r="G32" s="115">
        <f>SUM(G31)</f>
        <v>1</v>
      </c>
      <c r="H32" s="116">
        <f>G32/$F32</f>
        <v>0.16666666666666666</v>
      </c>
      <c r="I32" s="115">
        <f>SUM(I31)</f>
        <v>3</v>
      </c>
      <c r="J32" s="116">
        <f>I32/$F32</f>
        <v>0.5</v>
      </c>
      <c r="K32" s="63">
        <f>SUM(K31)</f>
        <v>2</v>
      </c>
      <c r="L32" s="116">
        <f>K32/$F32</f>
        <v>0.3333333333333333</v>
      </c>
      <c r="M32" s="115">
        <f>SUM(M31)</f>
        <v>0</v>
      </c>
      <c r="N32" s="116">
        <f>M32/$F32</f>
        <v>0</v>
      </c>
      <c r="O32" s="12">
        <f>SUM(O31)</f>
        <v>0</v>
      </c>
      <c r="P32" s="116">
        <f>O32/F32</f>
        <v>0</v>
      </c>
      <c r="Q32" s="12">
        <f>SUM(Q31)</f>
        <v>0</v>
      </c>
      <c r="R32" s="116">
        <f>Q32/F32</f>
        <v>0</v>
      </c>
      <c r="S32" s="12">
        <f>SUM(S31)</f>
        <v>0</v>
      </c>
      <c r="T32" s="116">
        <f>S32/F32</f>
        <v>0</v>
      </c>
      <c r="U32" s="12">
        <f>SUM(U31)</f>
        <v>0</v>
      </c>
      <c r="V32" s="117">
        <f>U32/F32</f>
        <v>0</v>
      </c>
    </row>
    <row r="33" spans="1:22" s="104" customFormat="1" ht="20.25" customHeight="1" thickBot="1">
      <c r="A33" s="327" t="s">
        <v>96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9"/>
    </row>
    <row r="34" spans="1:22" ht="81.75" customHeight="1" thickBot="1">
      <c r="A34" s="176" t="s">
        <v>84</v>
      </c>
      <c r="B34" s="19" t="s">
        <v>97</v>
      </c>
      <c r="C34" s="118" t="s">
        <v>13</v>
      </c>
      <c r="D34" s="21" t="s">
        <v>34</v>
      </c>
      <c r="E34" s="119">
        <v>14</v>
      </c>
      <c r="F34" s="198">
        <v>14</v>
      </c>
      <c r="G34" s="119">
        <v>7</v>
      </c>
      <c r="H34" s="185">
        <f>G34/$F34</f>
        <v>0.5</v>
      </c>
      <c r="I34" s="119">
        <v>5</v>
      </c>
      <c r="J34" s="185">
        <f>I34/$F34</f>
        <v>0.35714285714285715</v>
      </c>
      <c r="K34" s="119">
        <v>2</v>
      </c>
      <c r="L34" s="185">
        <f>K34/$F34</f>
        <v>0.14285714285714285</v>
      </c>
      <c r="M34" s="199"/>
      <c r="N34" s="185">
        <f>M34/$F34</f>
        <v>0</v>
      </c>
      <c r="O34" s="200"/>
      <c r="P34" s="116">
        <f>O34/F34</f>
        <v>0</v>
      </c>
      <c r="Q34" s="201"/>
      <c r="R34" s="116">
        <f>Q34/F34</f>
        <v>0</v>
      </c>
      <c r="S34" s="201"/>
      <c r="T34" s="116">
        <f>S34/F34</f>
        <v>0</v>
      </c>
      <c r="U34" s="200"/>
      <c r="V34" s="210">
        <f>U34/F34</f>
        <v>0</v>
      </c>
    </row>
    <row r="35" spans="1:22" s="109" customFormat="1" ht="17.25" customHeight="1" thickBot="1">
      <c r="A35" s="279" t="s">
        <v>93</v>
      </c>
      <c r="B35" s="254"/>
      <c r="C35" s="317" t="s">
        <v>13</v>
      </c>
      <c r="D35" s="318"/>
      <c r="E35" s="127">
        <f>SUM(E34)</f>
        <v>14</v>
      </c>
      <c r="F35" s="127">
        <f>SUM(F34)</f>
        <v>14</v>
      </c>
      <c r="G35" s="127">
        <f>SUM(G34)</f>
        <v>7</v>
      </c>
      <c r="H35" s="116">
        <f>G35/$F35</f>
        <v>0.5</v>
      </c>
      <c r="I35" s="12">
        <f>SUM(I34)</f>
        <v>5</v>
      </c>
      <c r="J35" s="116">
        <f>I35/$F35</f>
        <v>0.35714285714285715</v>
      </c>
      <c r="K35" s="12">
        <f>SUM(K34)</f>
        <v>2</v>
      </c>
      <c r="L35" s="116">
        <f>K35/$F35</f>
        <v>0.14285714285714285</v>
      </c>
      <c r="M35" s="12">
        <f>SUM(M34)</f>
        <v>0</v>
      </c>
      <c r="N35" s="116">
        <f>M35/$F35</f>
        <v>0</v>
      </c>
      <c r="O35" s="12">
        <f>SUM(O34)</f>
        <v>0</v>
      </c>
      <c r="P35" s="116">
        <f>O35/$F35</f>
        <v>0</v>
      </c>
      <c r="Q35" s="12">
        <f>SUM(Q34)</f>
        <v>0</v>
      </c>
      <c r="R35" s="116">
        <f>Q35/$F35</f>
        <v>0</v>
      </c>
      <c r="S35" s="12">
        <f>SUM(S34)</f>
        <v>0</v>
      </c>
      <c r="T35" s="116">
        <f>S35/$F35</f>
        <v>0</v>
      </c>
      <c r="U35" s="12">
        <f>SUM(U34)</f>
        <v>0</v>
      </c>
      <c r="V35" s="117">
        <f>U35/$F35</f>
        <v>0</v>
      </c>
    </row>
    <row r="36" spans="1:22" s="114" customFormat="1" ht="18" customHeight="1" thickBot="1">
      <c r="A36" s="269" t="s">
        <v>36</v>
      </c>
      <c r="B36" s="270"/>
      <c r="C36" s="253" t="s">
        <v>46</v>
      </c>
      <c r="D36" s="254"/>
      <c r="E36" s="115">
        <f>SUM(E21+E29)</f>
        <v>84</v>
      </c>
      <c r="F36" s="115">
        <f>SUM(F21+F29)</f>
        <v>84</v>
      </c>
      <c r="G36" s="115">
        <f>SUM(G21+G29)</f>
        <v>41</v>
      </c>
      <c r="H36" s="116">
        <f>G36/$F36</f>
        <v>0.4880952380952381</v>
      </c>
      <c r="I36" s="12">
        <f>SUM(I21+I29)</f>
        <v>27</v>
      </c>
      <c r="J36" s="116">
        <f>I36/$F36</f>
        <v>0.32142857142857145</v>
      </c>
      <c r="K36" s="12">
        <f>SUM(K21+K29)</f>
        <v>16</v>
      </c>
      <c r="L36" s="116">
        <v>0.191</v>
      </c>
      <c r="M36" s="12">
        <f>SUM(M21+M29)</f>
        <v>20</v>
      </c>
      <c r="N36" s="116">
        <f>M36/$F36</f>
        <v>0.23809523809523808</v>
      </c>
      <c r="O36" s="12">
        <f>SUM(O21+O29)</f>
        <v>17</v>
      </c>
      <c r="P36" s="116">
        <f>O36/F36</f>
        <v>0.20238095238095238</v>
      </c>
      <c r="Q36" s="12">
        <f>SUM(Q21+Q29)</f>
        <v>33</v>
      </c>
      <c r="R36" s="116">
        <f>Q36/F36</f>
        <v>0.39285714285714285</v>
      </c>
      <c r="S36" s="12">
        <f>SUM(S21+S29)</f>
        <v>39</v>
      </c>
      <c r="T36" s="116">
        <f>S36/F36</f>
        <v>0.4642857142857143</v>
      </c>
      <c r="U36" s="12">
        <f>SUM(U21+U29)</f>
        <v>12</v>
      </c>
      <c r="V36" s="117">
        <f>U36/F36</f>
        <v>0.14285714285714285</v>
      </c>
    </row>
    <row r="37" spans="1:23" s="132" customFormat="1" ht="17.25" customHeight="1" thickBot="1">
      <c r="A37" s="271"/>
      <c r="B37" s="272"/>
      <c r="C37" s="319" t="s">
        <v>13</v>
      </c>
      <c r="D37" s="320"/>
      <c r="E37" s="128">
        <f>SUM(E12+E15+E22+E32+E35)</f>
        <v>75</v>
      </c>
      <c r="F37" s="128">
        <f>SUM(F12+F15+F22+F32+F35)</f>
        <v>75</v>
      </c>
      <c r="G37" s="128">
        <f>SUM(G12+G15+G22+G32+G35)</f>
        <v>26</v>
      </c>
      <c r="H37" s="129">
        <f>G37/$F37</f>
        <v>0.3466666666666667</v>
      </c>
      <c r="I37" s="128">
        <f>SUM(I12+I15+I22+I32+I35)</f>
        <v>28</v>
      </c>
      <c r="J37" s="129">
        <f>I37/$F37</f>
        <v>0.37333333333333335</v>
      </c>
      <c r="K37" s="128">
        <f>SUM(K12+K15+K22+K31+K35)</f>
        <v>21</v>
      </c>
      <c r="L37" s="129">
        <f>K37/$F37</f>
        <v>0.28</v>
      </c>
      <c r="M37" s="128">
        <f>SUM(M12+M15+M22+M32+M35)</f>
        <v>1</v>
      </c>
      <c r="N37" s="129">
        <f>M37/$F37</f>
        <v>0.013333333333333334</v>
      </c>
      <c r="O37" s="128">
        <f>SUM(O12+O15+O22+O32+O35)</f>
        <v>1</v>
      </c>
      <c r="P37" s="129">
        <f>O37/F37</f>
        <v>0.013333333333333334</v>
      </c>
      <c r="Q37" s="128">
        <f>SUM(Q12+Q15+Q22+Q32+Q35)</f>
        <v>4</v>
      </c>
      <c r="R37" s="129">
        <f>Q37/F37</f>
        <v>0.05333333333333334</v>
      </c>
      <c r="S37" s="128">
        <f>SUM(S12+S15+S22+S32+S35)</f>
        <v>24</v>
      </c>
      <c r="T37" s="129">
        <f>S37/F37</f>
        <v>0.32</v>
      </c>
      <c r="U37" s="128">
        <f>SUM(U12+U15+U22+U32+U35)</f>
        <v>20</v>
      </c>
      <c r="V37" s="130">
        <f>U37/F37</f>
        <v>0.26666666666666666</v>
      </c>
      <c r="W37" s="131"/>
    </row>
    <row r="38" spans="1:23" s="132" customFormat="1" ht="16.5" customHeight="1" thickBot="1">
      <c r="A38" s="273"/>
      <c r="B38" s="274"/>
      <c r="C38" s="319" t="s">
        <v>14</v>
      </c>
      <c r="D38" s="320"/>
      <c r="E38" s="133">
        <f>SUM(E36+E37)</f>
        <v>159</v>
      </c>
      <c r="F38" s="133">
        <f>SUM(F36+F37)</f>
        <v>159</v>
      </c>
      <c r="G38" s="133">
        <f>SUM(G36+G37)</f>
        <v>67</v>
      </c>
      <c r="H38" s="134">
        <f>G38/$F38</f>
        <v>0.42138364779874216</v>
      </c>
      <c r="I38" s="133">
        <f>SUM(I36+I37)</f>
        <v>55</v>
      </c>
      <c r="J38" s="134">
        <f>I38/$F38</f>
        <v>0.34591194968553457</v>
      </c>
      <c r="K38" s="133">
        <f>SUM(K36+K37)</f>
        <v>37</v>
      </c>
      <c r="L38" s="134">
        <f>K38/$F38</f>
        <v>0.23270440251572327</v>
      </c>
      <c r="M38" s="133">
        <f>SUM(M36+M37)</f>
        <v>21</v>
      </c>
      <c r="N38" s="129">
        <f>M38/$F38</f>
        <v>0.1320754716981132</v>
      </c>
      <c r="O38" s="133">
        <f>SUM(O36+O37)</f>
        <v>18</v>
      </c>
      <c r="P38" s="129">
        <f>O38/F38</f>
        <v>0.11320754716981132</v>
      </c>
      <c r="Q38" s="133">
        <f>SUM(Q36+Q37)</f>
        <v>37</v>
      </c>
      <c r="R38" s="129">
        <f>Q38/F38</f>
        <v>0.23270440251572327</v>
      </c>
      <c r="S38" s="133">
        <f>SUM(S36+S37)</f>
        <v>63</v>
      </c>
      <c r="T38" s="129">
        <f>S38/F38</f>
        <v>0.39622641509433965</v>
      </c>
      <c r="U38" s="133">
        <f>SUM(U36+U37)</f>
        <v>32</v>
      </c>
      <c r="V38" s="130">
        <f>U38/F38</f>
        <v>0.20125786163522014</v>
      </c>
      <c r="W38" s="131"/>
    </row>
    <row r="39" spans="1:22" s="5" customFormat="1" ht="15" customHeight="1">
      <c r="A39" s="268" t="s">
        <v>161</v>
      </c>
      <c r="B39" s="335"/>
      <c r="C39" s="13"/>
      <c r="D39" s="13"/>
      <c r="E39" s="13"/>
      <c r="F39" s="13"/>
      <c r="G39" s="70"/>
      <c r="H39" s="71"/>
      <c r="I39" s="13"/>
      <c r="J39" s="71"/>
      <c r="K39" s="72"/>
      <c r="L39" s="71"/>
      <c r="M39" s="73"/>
      <c r="N39" s="74"/>
      <c r="O39" s="75"/>
      <c r="P39" s="71"/>
      <c r="Q39" s="75"/>
      <c r="R39" s="71"/>
      <c r="S39" s="76"/>
      <c r="T39" s="71"/>
      <c r="U39" s="75"/>
      <c r="V39" s="71"/>
    </row>
    <row r="40" spans="1:22" s="5" customFormat="1" ht="6.75" customHeight="1">
      <c r="A40" s="78"/>
      <c r="B40" s="77"/>
      <c r="C40" s="13"/>
      <c r="D40" s="13"/>
      <c r="E40" s="13"/>
      <c r="F40" s="13"/>
      <c r="G40" s="70"/>
      <c r="H40" s="71"/>
      <c r="I40" s="13"/>
      <c r="J40" s="71"/>
      <c r="K40" s="72"/>
      <c r="L40" s="71"/>
      <c r="M40" s="73"/>
      <c r="N40" s="74"/>
      <c r="O40" s="75"/>
      <c r="P40" s="71"/>
      <c r="Q40" s="75"/>
      <c r="R40" s="71"/>
      <c r="S40" s="76"/>
      <c r="T40" s="71"/>
      <c r="U40" s="75"/>
      <c r="V40" s="71"/>
    </row>
    <row r="41" spans="1:22" ht="18.75">
      <c r="A41" s="336" t="s">
        <v>27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</row>
    <row r="42" spans="1:22" ht="9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ht="12.75">
      <c r="A43" s="3" t="s">
        <v>28</v>
      </c>
    </row>
    <row r="44" ht="12.75">
      <c r="A44" s="3" t="s">
        <v>30</v>
      </c>
    </row>
    <row r="45" ht="12.75">
      <c r="A45" s="3" t="s">
        <v>98</v>
      </c>
    </row>
    <row r="47" spans="1:21" s="17" customFormat="1" ht="12.75">
      <c r="A47" s="32"/>
      <c r="C47" s="33"/>
      <c r="D47" s="33"/>
      <c r="O47" s="34"/>
      <c r="Q47" s="34"/>
      <c r="S47" s="34"/>
      <c r="U47" s="34"/>
    </row>
    <row r="48" spans="1:21" s="17" customFormat="1" ht="12.75">
      <c r="A48" s="32"/>
      <c r="C48" s="33"/>
      <c r="D48" s="33"/>
      <c r="O48" s="34"/>
      <c r="Q48" s="34"/>
      <c r="S48" s="34"/>
      <c r="U48" s="34"/>
    </row>
    <row r="49" spans="1:23" s="17" customFormat="1" ht="23.25">
      <c r="A49" s="31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5"/>
      <c r="P49" s="18"/>
      <c r="Q49" s="35"/>
      <c r="R49" s="18"/>
      <c r="S49" s="35"/>
      <c r="T49" s="18"/>
      <c r="U49" s="35"/>
      <c r="V49" s="18"/>
      <c r="W49" s="18"/>
    </row>
    <row r="50" spans="1:23" s="17" customFormat="1" ht="26.25">
      <c r="A50" s="31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5"/>
      <c r="P50" s="18"/>
      <c r="Q50" s="35"/>
      <c r="R50" s="18"/>
      <c r="S50" s="35"/>
      <c r="T50" s="18"/>
      <c r="U50" s="35"/>
      <c r="V50" s="18"/>
      <c r="W50" s="18"/>
    </row>
    <row r="51" spans="1:23" s="17" customFormat="1" ht="26.25">
      <c r="A51" s="31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5"/>
      <c r="P51" s="18"/>
      <c r="Q51" s="35"/>
      <c r="R51" s="18"/>
      <c r="S51" s="35"/>
      <c r="T51" s="18"/>
      <c r="U51" s="35"/>
      <c r="V51" s="18"/>
      <c r="W51" s="18"/>
    </row>
    <row r="52" spans="1:23" s="17" customFormat="1" ht="26.25">
      <c r="A52" s="31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5"/>
      <c r="P52" s="18"/>
      <c r="Q52" s="35"/>
      <c r="R52" s="18"/>
      <c r="S52" s="35"/>
      <c r="T52" s="18"/>
      <c r="U52" s="35"/>
      <c r="V52" s="18"/>
      <c r="W52" s="18"/>
    </row>
    <row r="53" spans="1:23" s="17" customFormat="1" ht="12.75" customHeight="1">
      <c r="A53" s="326"/>
      <c r="B53" s="323"/>
      <c r="C53" s="323"/>
      <c r="D53" s="36"/>
      <c r="E53" s="323"/>
      <c r="F53" s="323"/>
      <c r="G53" s="332"/>
      <c r="H53" s="332"/>
      <c r="I53" s="332"/>
      <c r="J53" s="332"/>
      <c r="K53" s="332"/>
      <c r="L53" s="332"/>
      <c r="M53" s="36"/>
      <c r="N53" s="36"/>
      <c r="O53" s="323"/>
      <c r="P53" s="323"/>
      <c r="Q53" s="35"/>
      <c r="R53" s="18"/>
      <c r="S53" s="35"/>
      <c r="T53" s="18"/>
      <c r="U53" s="35"/>
      <c r="V53" s="18"/>
      <c r="W53" s="18"/>
    </row>
    <row r="54" spans="1:23" s="17" customFormat="1" ht="12.75" customHeight="1">
      <c r="A54" s="326"/>
      <c r="B54" s="323"/>
      <c r="C54" s="323"/>
      <c r="D54" s="36"/>
      <c r="E54" s="323"/>
      <c r="F54" s="323"/>
      <c r="G54" s="324"/>
      <c r="H54" s="324"/>
      <c r="I54" s="324"/>
      <c r="J54" s="324"/>
      <c r="K54" s="324"/>
      <c r="L54" s="324"/>
      <c r="M54" s="36"/>
      <c r="N54" s="36"/>
      <c r="O54" s="323"/>
      <c r="P54" s="323"/>
      <c r="Q54" s="35"/>
      <c r="R54" s="18"/>
      <c r="S54" s="35"/>
      <c r="T54" s="18"/>
      <c r="U54" s="35"/>
      <c r="V54" s="18"/>
      <c r="W54" s="18"/>
    </row>
    <row r="55" spans="1:23" s="17" customFormat="1" ht="34.5" customHeight="1">
      <c r="A55" s="326"/>
      <c r="B55" s="323"/>
      <c r="C55" s="323"/>
      <c r="D55" s="36"/>
      <c r="E55" s="323"/>
      <c r="F55" s="323"/>
      <c r="G55" s="324"/>
      <c r="H55" s="324"/>
      <c r="I55" s="324"/>
      <c r="J55" s="324"/>
      <c r="K55" s="324"/>
      <c r="L55" s="324"/>
      <c r="M55" s="36"/>
      <c r="N55" s="36"/>
      <c r="O55" s="323"/>
      <c r="P55" s="323"/>
      <c r="Q55" s="35"/>
      <c r="R55" s="18"/>
      <c r="S55" s="35"/>
      <c r="T55" s="18"/>
      <c r="U55" s="35"/>
      <c r="V55" s="18"/>
      <c r="W55" s="18"/>
    </row>
    <row r="56" spans="1:23" s="17" customFormat="1" ht="12.75">
      <c r="A56" s="326"/>
      <c r="B56" s="323"/>
      <c r="C56" s="323"/>
      <c r="D56" s="36"/>
      <c r="E56" s="323"/>
      <c r="F56" s="323"/>
      <c r="G56" s="24"/>
      <c r="H56" s="24"/>
      <c r="I56" s="24"/>
      <c r="J56" s="24"/>
      <c r="K56" s="24"/>
      <c r="L56" s="24"/>
      <c r="M56" s="24"/>
      <c r="N56" s="24"/>
      <c r="O56" s="30"/>
      <c r="P56" s="24"/>
      <c r="Q56" s="35"/>
      <c r="R56" s="18"/>
      <c r="S56" s="35"/>
      <c r="T56" s="18"/>
      <c r="U56" s="35"/>
      <c r="V56" s="18"/>
      <c r="W56" s="18"/>
    </row>
    <row r="57" spans="1:23" s="17" customFormat="1" ht="12.75">
      <c r="A57" s="3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7"/>
      <c r="P57" s="38"/>
      <c r="Q57" s="35"/>
      <c r="R57" s="18"/>
      <c r="S57" s="35"/>
      <c r="T57" s="18"/>
      <c r="U57" s="35"/>
      <c r="V57" s="18"/>
      <c r="W57" s="18"/>
    </row>
    <row r="58" spans="1:23" s="17" customFormat="1" ht="12.75">
      <c r="A58" s="31"/>
      <c r="B58" s="321"/>
      <c r="C58" s="321"/>
      <c r="D58" s="3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35"/>
      <c r="P58" s="18"/>
      <c r="Q58" s="35"/>
      <c r="R58" s="18"/>
      <c r="S58" s="35"/>
      <c r="T58" s="18"/>
      <c r="U58" s="35"/>
      <c r="V58" s="18"/>
      <c r="W58" s="18"/>
    </row>
    <row r="59" spans="1:23" s="17" customFormat="1" ht="12.75">
      <c r="A59" s="31"/>
      <c r="B59" s="39"/>
      <c r="C59" s="24"/>
      <c r="D59" s="24"/>
      <c r="E59" s="24"/>
      <c r="F59" s="24"/>
      <c r="G59" s="24"/>
      <c r="H59" s="26"/>
      <c r="I59" s="24"/>
      <c r="J59" s="26"/>
      <c r="K59" s="27"/>
      <c r="L59" s="26"/>
      <c r="M59" s="26"/>
      <c r="N59" s="26"/>
      <c r="O59" s="40"/>
      <c r="P59" s="41"/>
      <c r="Q59" s="35"/>
      <c r="R59" s="18"/>
      <c r="S59" s="35"/>
      <c r="T59" s="18"/>
      <c r="U59" s="35"/>
      <c r="V59" s="18"/>
      <c r="W59" s="18"/>
    </row>
    <row r="60" spans="1:23" s="17" customFormat="1" ht="12.75">
      <c r="A60" s="31"/>
      <c r="B60" s="39"/>
      <c r="C60" s="24"/>
      <c r="D60" s="24"/>
      <c r="E60" s="24"/>
      <c r="F60" s="24"/>
      <c r="G60" s="24"/>
      <c r="H60" s="26"/>
      <c r="I60" s="24"/>
      <c r="J60" s="26"/>
      <c r="K60" s="24"/>
      <c r="L60" s="26"/>
      <c r="M60" s="26"/>
      <c r="N60" s="26"/>
      <c r="O60" s="40"/>
      <c r="P60" s="41"/>
      <c r="Q60" s="35"/>
      <c r="R60" s="18"/>
      <c r="S60" s="35"/>
      <c r="T60" s="18"/>
      <c r="U60" s="35"/>
      <c r="V60" s="18"/>
      <c r="W60" s="18"/>
    </row>
    <row r="61" spans="1:23" s="17" customFormat="1" ht="12.75">
      <c r="A61" s="31"/>
      <c r="B61" s="39"/>
      <c r="C61" s="24"/>
      <c r="D61" s="24"/>
      <c r="E61" s="24"/>
      <c r="F61" s="24"/>
      <c r="G61" s="24"/>
      <c r="H61" s="26"/>
      <c r="I61" s="24"/>
      <c r="J61" s="26"/>
      <c r="K61" s="24"/>
      <c r="L61" s="26"/>
      <c r="M61" s="26"/>
      <c r="N61" s="26"/>
      <c r="O61" s="40"/>
      <c r="P61" s="41"/>
      <c r="Q61" s="35"/>
      <c r="R61" s="18"/>
      <c r="S61" s="35"/>
      <c r="T61" s="18"/>
      <c r="U61" s="35"/>
      <c r="V61" s="18"/>
      <c r="W61" s="18"/>
    </row>
    <row r="62" spans="1:23" s="17" customFormat="1" ht="12.75">
      <c r="A62" s="31"/>
      <c r="B62" s="321"/>
      <c r="C62" s="321"/>
      <c r="D62" s="39"/>
      <c r="E62" s="18"/>
      <c r="F62" s="18"/>
      <c r="G62" s="18"/>
      <c r="H62" s="26"/>
      <c r="I62" s="18"/>
      <c r="J62" s="26"/>
      <c r="K62" s="18"/>
      <c r="L62" s="18"/>
      <c r="M62" s="18"/>
      <c r="N62" s="18"/>
      <c r="O62" s="40"/>
      <c r="P62" s="41"/>
      <c r="Q62" s="35"/>
      <c r="R62" s="18"/>
      <c r="S62" s="35"/>
      <c r="T62" s="18"/>
      <c r="U62" s="35"/>
      <c r="V62" s="18"/>
      <c r="W62" s="18"/>
    </row>
    <row r="63" spans="1:23" s="17" customFormat="1" ht="12.75">
      <c r="A63" s="31"/>
      <c r="B63" s="39"/>
      <c r="C63" s="24"/>
      <c r="D63" s="24"/>
      <c r="E63" s="24"/>
      <c r="F63" s="24"/>
      <c r="G63" s="24"/>
      <c r="H63" s="26"/>
      <c r="I63" s="24"/>
      <c r="J63" s="26"/>
      <c r="K63" s="24"/>
      <c r="L63" s="26"/>
      <c r="M63" s="26"/>
      <c r="N63" s="26"/>
      <c r="O63" s="40"/>
      <c r="P63" s="41"/>
      <c r="Q63" s="35"/>
      <c r="R63" s="18"/>
      <c r="S63" s="35"/>
      <c r="T63" s="18"/>
      <c r="U63" s="35"/>
      <c r="V63" s="18"/>
      <c r="W63" s="18"/>
    </row>
    <row r="64" spans="1:23" s="17" customFormat="1" ht="12.75">
      <c r="A64" s="31"/>
      <c r="B64" s="39"/>
      <c r="C64" s="24"/>
      <c r="D64" s="24"/>
      <c r="E64" s="24"/>
      <c r="F64" s="24"/>
      <c r="G64" s="24"/>
      <c r="H64" s="26"/>
      <c r="I64" s="24"/>
      <c r="J64" s="26"/>
      <c r="K64" s="24"/>
      <c r="L64" s="26"/>
      <c r="M64" s="26"/>
      <c r="N64" s="26"/>
      <c r="O64" s="40"/>
      <c r="P64" s="42"/>
      <c r="Q64" s="35"/>
      <c r="R64" s="18"/>
      <c r="S64" s="35"/>
      <c r="T64" s="18"/>
      <c r="U64" s="35"/>
      <c r="V64" s="18"/>
      <c r="W64" s="18"/>
    </row>
    <row r="65" spans="1:23" s="17" customFormat="1" ht="12.75">
      <c r="A65" s="31"/>
      <c r="B65" s="39"/>
      <c r="C65" s="24"/>
      <c r="D65" s="24"/>
      <c r="E65" s="24"/>
      <c r="F65" s="24"/>
      <c r="G65" s="24"/>
      <c r="H65" s="26"/>
      <c r="I65" s="24"/>
      <c r="J65" s="26"/>
      <c r="K65" s="24"/>
      <c r="L65" s="26"/>
      <c r="M65" s="26"/>
      <c r="N65" s="26"/>
      <c r="O65" s="40"/>
      <c r="P65" s="41"/>
      <c r="Q65" s="35"/>
      <c r="R65" s="18"/>
      <c r="S65" s="35"/>
      <c r="T65" s="18"/>
      <c r="U65" s="35"/>
      <c r="V65" s="18"/>
      <c r="W65" s="18"/>
    </row>
    <row r="66" spans="1:23" s="17" customFormat="1" ht="12.75">
      <c r="A66" s="31"/>
      <c r="B66" s="39"/>
      <c r="C66" s="24"/>
      <c r="D66" s="24"/>
      <c r="E66" s="18"/>
      <c r="F66" s="18"/>
      <c r="G66" s="18"/>
      <c r="H66" s="26"/>
      <c r="I66" s="18"/>
      <c r="J66" s="26"/>
      <c r="K66" s="18"/>
      <c r="L66" s="43"/>
      <c r="M66" s="44"/>
      <c r="N66" s="44"/>
      <c r="O66" s="40"/>
      <c r="P66" s="41"/>
      <c r="Q66" s="35"/>
      <c r="R66" s="18"/>
      <c r="S66" s="35"/>
      <c r="T66" s="18"/>
      <c r="U66" s="35"/>
      <c r="V66" s="18"/>
      <c r="W66" s="18"/>
    </row>
    <row r="67" spans="1:23" s="17" customFormat="1" ht="12.75">
      <c r="A67" s="45"/>
      <c r="B67" s="46"/>
      <c r="C67" s="23"/>
      <c r="D67" s="23"/>
      <c r="E67" s="47"/>
      <c r="F67" s="47"/>
      <c r="G67" s="47"/>
      <c r="H67" s="48"/>
      <c r="I67" s="47"/>
      <c r="J67" s="48"/>
      <c r="K67" s="47"/>
      <c r="L67" s="48"/>
      <c r="M67" s="48"/>
      <c r="N67" s="48"/>
      <c r="O67" s="49"/>
      <c r="P67" s="48"/>
      <c r="Q67" s="35"/>
      <c r="R67" s="18"/>
      <c r="S67" s="35"/>
      <c r="T67" s="18"/>
      <c r="U67" s="35"/>
      <c r="V67" s="18"/>
      <c r="W67" s="18"/>
    </row>
    <row r="68" spans="1:23" s="17" customFormat="1" ht="12.75">
      <c r="A68" s="31"/>
      <c r="B68" s="18"/>
      <c r="C68" s="24"/>
      <c r="D68" s="24"/>
      <c r="E68" s="18"/>
      <c r="F68" s="18"/>
      <c r="G68" s="18"/>
      <c r="H68" s="26"/>
      <c r="I68" s="18"/>
      <c r="J68" s="26"/>
      <c r="K68" s="18"/>
      <c r="L68" s="43"/>
      <c r="M68" s="44"/>
      <c r="N68" s="44"/>
      <c r="O68" s="40"/>
      <c r="P68" s="41"/>
      <c r="Q68" s="35"/>
      <c r="R68" s="18"/>
      <c r="S68" s="35"/>
      <c r="T68" s="18"/>
      <c r="U68" s="35"/>
      <c r="V68" s="18"/>
      <c r="W68" s="18"/>
    </row>
    <row r="69" spans="1:23" s="17" customFormat="1" ht="12.75">
      <c r="A69" s="31"/>
      <c r="B69" s="39"/>
      <c r="C69" s="24"/>
      <c r="D69" s="24"/>
      <c r="E69" s="24"/>
      <c r="F69" s="24"/>
      <c r="G69" s="24"/>
      <c r="H69" s="26"/>
      <c r="I69" s="24"/>
      <c r="J69" s="26"/>
      <c r="K69" s="27"/>
      <c r="L69" s="26"/>
      <c r="M69" s="26"/>
      <c r="N69" s="26"/>
      <c r="O69" s="40"/>
      <c r="P69" s="41"/>
      <c r="Q69" s="35"/>
      <c r="R69" s="18"/>
      <c r="S69" s="35"/>
      <c r="T69" s="18"/>
      <c r="U69" s="35"/>
      <c r="V69" s="18"/>
      <c r="W69" s="18"/>
    </row>
    <row r="70" spans="1:23" s="17" customFormat="1" ht="12.75">
      <c r="A70" s="31"/>
      <c r="B70" s="39"/>
      <c r="C70" s="24"/>
      <c r="D70" s="24"/>
      <c r="E70" s="24"/>
      <c r="F70" s="24"/>
      <c r="G70" s="24"/>
      <c r="H70" s="26"/>
      <c r="I70" s="24"/>
      <c r="J70" s="26"/>
      <c r="K70" s="24"/>
      <c r="L70" s="26"/>
      <c r="M70" s="26"/>
      <c r="N70" s="26"/>
      <c r="O70" s="40"/>
      <c r="P70" s="41"/>
      <c r="Q70" s="35"/>
      <c r="R70" s="18"/>
      <c r="S70" s="35"/>
      <c r="T70" s="18"/>
      <c r="U70" s="35"/>
      <c r="V70" s="18"/>
      <c r="W70" s="18"/>
    </row>
    <row r="71" spans="1:23" s="17" customFormat="1" ht="12.75">
      <c r="A71" s="31"/>
      <c r="B71" s="39"/>
      <c r="C71" s="24"/>
      <c r="D71" s="24"/>
      <c r="E71" s="24"/>
      <c r="F71" s="24"/>
      <c r="G71" s="24"/>
      <c r="H71" s="26"/>
      <c r="I71" s="24"/>
      <c r="J71" s="26"/>
      <c r="K71" s="24"/>
      <c r="L71" s="26"/>
      <c r="M71" s="26"/>
      <c r="N71" s="26"/>
      <c r="O71" s="40"/>
      <c r="P71" s="41"/>
      <c r="Q71" s="35"/>
      <c r="R71" s="18"/>
      <c r="S71" s="35"/>
      <c r="T71" s="18"/>
      <c r="U71" s="35"/>
      <c r="V71" s="18"/>
      <c r="W71" s="18"/>
    </row>
    <row r="72" spans="1:23" s="17" customFormat="1" ht="12.75">
      <c r="A72" s="31"/>
      <c r="B72" s="18"/>
      <c r="C72" s="24"/>
      <c r="D72" s="24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35"/>
      <c r="P72" s="18"/>
      <c r="Q72" s="35"/>
      <c r="R72" s="18"/>
      <c r="S72" s="35"/>
      <c r="T72" s="18"/>
      <c r="U72" s="35"/>
      <c r="V72" s="18"/>
      <c r="W72" s="18"/>
    </row>
    <row r="73" spans="1:23" s="17" customFormat="1" ht="12.75">
      <c r="A73" s="31"/>
      <c r="B73" s="18"/>
      <c r="C73" s="24"/>
      <c r="D73" s="24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35"/>
      <c r="P73" s="18"/>
      <c r="Q73" s="35"/>
      <c r="R73" s="18"/>
      <c r="S73" s="35"/>
      <c r="T73" s="18"/>
      <c r="U73" s="35"/>
      <c r="V73" s="18"/>
      <c r="W73" s="18"/>
    </row>
    <row r="74" spans="1:23" s="17" customFormat="1" ht="12.75">
      <c r="A74" s="31"/>
      <c r="B74" s="18"/>
      <c r="C74" s="24"/>
      <c r="D74" s="24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35"/>
      <c r="P74" s="18"/>
      <c r="Q74" s="35"/>
      <c r="R74" s="18"/>
      <c r="S74" s="35"/>
      <c r="T74" s="18"/>
      <c r="U74" s="35"/>
      <c r="V74" s="18"/>
      <c r="W74" s="18"/>
    </row>
    <row r="75" spans="1:23" s="17" customFormat="1" ht="12.75">
      <c r="A75" s="31"/>
      <c r="B75" s="18"/>
      <c r="C75" s="24"/>
      <c r="D75" s="24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35"/>
      <c r="P75" s="18"/>
      <c r="Q75" s="35"/>
      <c r="R75" s="18"/>
      <c r="S75" s="35"/>
      <c r="T75" s="18"/>
      <c r="U75" s="35"/>
      <c r="V75" s="18"/>
      <c r="W75" s="18"/>
    </row>
    <row r="76" spans="1:23" s="17" customFormat="1" ht="12.75">
      <c r="A76" s="31"/>
      <c r="B76" s="18"/>
      <c r="C76" s="24"/>
      <c r="D76" s="24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35"/>
      <c r="P76" s="18"/>
      <c r="Q76" s="35"/>
      <c r="R76" s="18"/>
      <c r="S76" s="35"/>
      <c r="T76" s="18"/>
      <c r="U76" s="35"/>
      <c r="V76" s="18"/>
      <c r="W76" s="18"/>
    </row>
    <row r="77" spans="1:23" s="17" customFormat="1" ht="23.25">
      <c r="A77" s="31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5"/>
      <c r="P77" s="18"/>
      <c r="Q77" s="35"/>
      <c r="R77" s="18"/>
      <c r="S77" s="35"/>
      <c r="T77" s="18"/>
      <c r="U77" s="35"/>
      <c r="V77" s="18"/>
      <c r="W77" s="18"/>
    </row>
    <row r="78" spans="1:23" s="17" customFormat="1" ht="26.25">
      <c r="A78" s="31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5"/>
      <c r="P78" s="18"/>
      <c r="Q78" s="35"/>
      <c r="R78" s="18"/>
      <c r="S78" s="35"/>
      <c r="T78" s="18"/>
      <c r="U78" s="35"/>
      <c r="V78" s="18"/>
      <c r="W78" s="18"/>
    </row>
    <row r="79" spans="1:23" s="17" customFormat="1" ht="26.25">
      <c r="A79" s="31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5"/>
      <c r="P79" s="18"/>
      <c r="Q79" s="35"/>
      <c r="R79" s="18"/>
      <c r="S79" s="35"/>
      <c r="T79" s="18"/>
      <c r="U79" s="35"/>
      <c r="V79" s="18"/>
      <c r="W79" s="18"/>
    </row>
    <row r="80" spans="1:23" s="17" customFormat="1" ht="12.75">
      <c r="A80" s="326"/>
      <c r="B80" s="323"/>
      <c r="C80" s="323"/>
      <c r="D80" s="36"/>
      <c r="E80" s="323"/>
      <c r="F80" s="323"/>
      <c r="G80" s="332"/>
      <c r="H80" s="332"/>
      <c r="I80" s="332"/>
      <c r="J80" s="332"/>
      <c r="K80" s="332"/>
      <c r="L80" s="332"/>
      <c r="M80" s="323"/>
      <c r="N80" s="323"/>
      <c r="O80" s="323"/>
      <c r="P80" s="323"/>
      <c r="Q80" s="323"/>
      <c r="R80" s="323"/>
      <c r="S80" s="50"/>
      <c r="T80" s="36"/>
      <c r="U80" s="323"/>
      <c r="V80" s="323"/>
      <c r="W80" s="18"/>
    </row>
    <row r="81" spans="1:23" s="17" customFormat="1" ht="12.75">
      <c r="A81" s="326"/>
      <c r="B81" s="323"/>
      <c r="C81" s="323"/>
      <c r="D81" s="36"/>
      <c r="E81" s="323"/>
      <c r="F81" s="323"/>
      <c r="G81" s="324"/>
      <c r="H81" s="324"/>
      <c r="I81" s="324"/>
      <c r="J81" s="324"/>
      <c r="K81" s="324"/>
      <c r="L81" s="324"/>
      <c r="M81" s="323"/>
      <c r="N81" s="323"/>
      <c r="O81" s="323"/>
      <c r="P81" s="323"/>
      <c r="Q81" s="323"/>
      <c r="R81" s="323"/>
      <c r="S81" s="50"/>
      <c r="T81" s="36"/>
      <c r="U81" s="323"/>
      <c r="V81" s="323"/>
      <c r="W81" s="18"/>
    </row>
    <row r="82" spans="1:23" s="17" customFormat="1" ht="12.75">
      <c r="A82" s="326"/>
      <c r="B82" s="323"/>
      <c r="C82" s="323"/>
      <c r="D82" s="36"/>
      <c r="E82" s="323"/>
      <c r="F82" s="323"/>
      <c r="G82" s="324"/>
      <c r="H82" s="324"/>
      <c r="I82" s="324"/>
      <c r="J82" s="324"/>
      <c r="K82" s="324"/>
      <c r="L82" s="324"/>
      <c r="M82" s="323"/>
      <c r="N82" s="323"/>
      <c r="O82" s="323"/>
      <c r="P82" s="323"/>
      <c r="Q82" s="323"/>
      <c r="R82" s="323"/>
      <c r="S82" s="50"/>
      <c r="T82" s="36"/>
      <c r="U82" s="323"/>
      <c r="V82" s="323"/>
      <c r="W82" s="18"/>
    </row>
    <row r="83" spans="1:23" s="17" customFormat="1" ht="12.75">
      <c r="A83" s="326"/>
      <c r="B83" s="323"/>
      <c r="C83" s="323"/>
      <c r="D83" s="36"/>
      <c r="E83" s="323"/>
      <c r="F83" s="323"/>
      <c r="G83" s="24"/>
      <c r="H83" s="24"/>
      <c r="I83" s="24"/>
      <c r="J83" s="24"/>
      <c r="K83" s="24"/>
      <c r="L83" s="24"/>
      <c r="M83" s="24"/>
      <c r="N83" s="24"/>
      <c r="O83" s="30"/>
      <c r="P83" s="24"/>
      <c r="Q83" s="30"/>
      <c r="R83" s="24"/>
      <c r="S83" s="30"/>
      <c r="T83" s="24"/>
      <c r="U83" s="30"/>
      <c r="V83" s="24"/>
      <c r="W83" s="18"/>
    </row>
    <row r="84" spans="1:23" s="17" customFormat="1" ht="12.75">
      <c r="A84" s="31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0"/>
      <c r="P84" s="24"/>
      <c r="Q84" s="30"/>
      <c r="R84" s="24"/>
      <c r="S84" s="30"/>
      <c r="T84" s="24"/>
      <c r="U84" s="30"/>
      <c r="V84" s="24"/>
      <c r="W84" s="18"/>
    </row>
    <row r="85" spans="1:23" s="17" customFormat="1" ht="12.75">
      <c r="A85" s="31"/>
      <c r="B85" s="321"/>
      <c r="C85" s="321"/>
      <c r="D85" s="39"/>
      <c r="E85" s="24"/>
      <c r="F85" s="24"/>
      <c r="G85" s="24"/>
      <c r="H85" s="26"/>
      <c r="I85" s="24"/>
      <c r="J85" s="26"/>
      <c r="K85" s="24"/>
      <c r="L85" s="26"/>
      <c r="M85" s="51"/>
      <c r="N85" s="27"/>
      <c r="O85" s="30"/>
      <c r="P85" s="26"/>
      <c r="Q85" s="30"/>
      <c r="R85" s="26"/>
      <c r="S85" s="30"/>
      <c r="T85" s="26"/>
      <c r="U85" s="30"/>
      <c r="V85" s="26"/>
      <c r="W85" s="18"/>
    </row>
    <row r="86" spans="1:23" s="17" customFormat="1" ht="12.75">
      <c r="A86" s="31"/>
      <c r="B86" s="18"/>
      <c r="C86" s="38"/>
      <c r="D86" s="38"/>
      <c r="E86" s="24"/>
      <c r="F86" s="24"/>
      <c r="G86" s="24"/>
      <c r="H86" s="25"/>
      <c r="I86" s="24"/>
      <c r="J86" s="26"/>
      <c r="K86" s="24"/>
      <c r="L86" s="26"/>
      <c r="M86" s="27"/>
      <c r="N86" s="27"/>
      <c r="O86" s="30"/>
      <c r="P86" s="26"/>
      <c r="Q86" s="30"/>
      <c r="R86" s="26"/>
      <c r="S86" s="30"/>
      <c r="T86" s="26"/>
      <c r="U86" s="30"/>
      <c r="V86" s="26"/>
      <c r="W86" s="18"/>
    </row>
    <row r="87" spans="1:23" s="17" customFormat="1" ht="12.75">
      <c r="A87" s="31"/>
      <c r="B87" s="18"/>
      <c r="C87" s="38"/>
      <c r="D87" s="38"/>
      <c r="E87" s="24"/>
      <c r="F87" s="24"/>
      <c r="G87" s="24"/>
      <c r="H87" s="26"/>
      <c r="I87" s="24"/>
      <c r="J87" s="26"/>
      <c r="K87" s="24"/>
      <c r="L87" s="26"/>
      <c r="M87" s="27"/>
      <c r="N87" s="27"/>
      <c r="O87" s="30"/>
      <c r="P87" s="26"/>
      <c r="Q87" s="30"/>
      <c r="R87" s="26"/>
      <c r="S87" s="30"/>
      <c r="T87" s="26"/>
      <c r="U87" s="30"/>
      <c r="V87" s="26"/>
      <c r="W87" s="18"/>
    </row>
    <row r="88" spans="1:23" s="17" customFormat="1" ht="12.75">
      <c r="A88" s="31"/>
      <c r="B88" s="321"/>
      <c r="C88" s="321"/>
      <c r="D88" s="39"/>
      <c r="E88" s="24"/>
      <c r="F88" s="24"/>
      <c r="G88" s="24"/>
      <c r="H88" s="26"/>
      <c r="I88" s="24"/>
      <c r="J88" s="26"/>
      <c r="K88" s="24"/>
      <c r="L88" s="26"/>
      <c r="M88" s="24"/>
      <c r="N88" s="27"/>
      <c r="O88" s="30"/>
      <c r="P88" s="26"/>
      <c r="Q88" s="30"/>
      <c r="R88" s="26"/>
      <c r="S88" s="30"/>
      <c r="T88" s="26"/>
      <c r="U88" s="30"/>
      <c r="V88" s="26"/>
      <c r="W88" s="18"/>
    </row>
    <row r="89" spans="1:23" s="17" customFormat="1" ht="12.75">
      <c r="A89" s="31"/>
      <c r="B89" s="18"/>
      <c r="C89" s="38"/>
      <c r="D89" s="38"/>
      <c r="E89" s="24"/>
      <c r="F89" s="24"/>
      <c r="G89" s="24"/>
      <c r="H89" s="25"/>
      <c r="I89" s="24"/>
      <c r="J89" s="26"/>
      <c r="K89" s="24"/>
      <c r="L89" s="26"/>
      <c r="M89" s="27"/>
      <c r="N89" s="27"/>
      <c r="O89" s="30"/>
      <c r="P89" s="26"/>
      <c r="Q89" s="30"/>
      <c r="R89" s="25"/>
      <c r="S89" s="30"/>
      <c r="T89" s="25"/>
      <c r="U89" s="30"/>
      <c r="V89" s="25"/>
      <c r="W89" s="18"/>
    </row>
    <row r="90" spans="1:23" s="17" customFormat="1" ht="12.75">
      <c r="A90" s="31"/>
      <c r="B90" s="18"/>
      <c r="C90" s="38"/>
      <c r="D90" s="38"/>
      <c r="E90" s="24"/>
      <c r="F90" s="24"/>
      <c r="G90" s="24"/>
      <c r="H90" s="26"/>
      <c r="I90" s="24"/>
      <c r="J90" s="26"/>
      <c r="K90" s="24"/>
      <c r="L90" s="26"/>
      <c r="M90" s="27"/>
      <c r="N90" s="27"/>
      <c r="O90" s="30"/>
      <c r="P90" s="26"/>
      <c r="Q90" s="30"/>
      <c r="R90" s="26"/>
      <c r="S90" s="30"/>
      <c r="T90" s="26"/>
      <c r="U90" s="30"/>
      <c r="V90" s="26"/>
      <c r="W90" s="18"/>
    </row>
    <row r="91" spans="1:23" s="17" customFormat="1" ht="12.75">
      <c r="A91" s="31"/>
      <c r="B91" s="18"/>
      <c r="C91" s="38"/>
      <c r="D91" s="38"/>
      <c r="E91" s="24"/>
      <c r="F91" s="24"/>
      <c r="G91" s="24"/>
      <c r="H91" s="26"/>
      <c r="I91" s="24"/>
      <c r="J91" s="26"/>
      <c r="K91" s="24"/>
      <c r="L91" s="26"/>
      <c r="M91" s="27"/>
      <c r="N91" s="27"/>
      <c r="O91" s="30"/>
      <c r="P91" s="26"/>
      <c r="Q91" s="30"/>
      <c r="R91" s="26"/>
      <c r="S91" s="30"/>
      <c r="T91" s="26"/>
      <c r="U91" s="30"/>
      <c r="V91" s="26"/>
      <c r="W91" s="18"/>
    </row>
    <row r="92" spans="1:23" s="17" customFormat="1" ht="12.75">
      <c r="A92" s="31"/>
      <c r="B92" s="321"/>
      <c r="C92" s="321"/>
      <c r="D92" s="39"/>
      <c r="E92" s="24"/>
      <c r="F92" s="24"/>
      <c r="G92" s="24"/>
      <c r="H92" s="26"/>
      <c r="I92" s="24"/>
      <c r="J92" s="26"/>
      <c r="K92" s="24"/>
      <c r="L92" s="26"/>
      <c r="M92" s="24"/>
      <c r="N92" s="27"/>
      <c r="O92" s="30"/>
      <c r="P92" s="26"/>
      <c r="Q92" s="30"/>
      <c r="R92" s="26"/>
      <c r="S92" s="30"/>
      <c r="T92" s="26"/>
      <c r="U92" s="30"/>
      <c r="V92" s="26"/>
      <c r="W92" s="18"/>
    </row>
    <row r="93" spans="1:23" s="17" customFormat="1" ht="12.75">
      <c r="A93" s="31"/>
      <c r="B93" s="18"/>
      <c r="C93" s="38"/>
      <c r="D93" s="38"/>
      <c r="E93" s="24"/>
      <c r="F93" s="24"/>
      <c r="G93" s="24"/>
      <c r="H93" s="25"/>
      <c r="I93" s="24"/>
      <c r="J93" s="26"/>
      <c r="K93" s="24"/>
      <c r="L93" s="26"/>
      <c r="M93" s="27"/>
      <c r="N93" s="27"/>
      <c r="O93" s="30"/>
      <c r="P93" s="26"/>
      <c r="Q93" s="30"/>
      <c r="R93" s="25"/>
      <c r="S93" s="30"/>
      <c r="T93" s="25"/>
      <c r="U93" s="30"/>
      <c r="V93" s="25"/>
      <c r="W93" s="18"/>
    </row>
    <row r="94" spans="1:23" s="17" customFormat="1" ht="12.75">
      <c r="A94" s="31"/>
      <c r="B94" s="321"/>
      <c r="C94" s="321"/>
      <c r="D94" s="39"/>
      <c r="E94" s="24"/>
      <c r="F94" s="24"/>
      <c r="G94" s="24"/>
      <c r="H94" s="26"/>
      <c r="I94" s="24"/>
      <c r="J94" s="26"/>
      <c r="K94" s="24"/>
      <c r="L94" s="26"/>
      <c r="M94" s="24"/>
      <c r="N94" s="27"/>
      <c r="O94" s="30"/>
      <c r="P94" s="26"/>
      <c r="Q94" s="30"/>
      <c r="R94" s="26"/>
      <c r="S94" s="30"/>
      <c r="T94" s="26"/>
      <c r="U94" s="30"/>
      <c r="V94" s="26"/>
      <c r="W94" s="18"/>
    </row>
    <row r="95" spans="1:23" s="17" customFormat="1" ht="12.75">
      <c r="A95" s="334"/>
      <c r="B95" s="334"/>
      <c r="C95" s="38"/>
      <c r="D95" s="38"/>
      <c r="E95" s="24"/>
      <c r="F95" s="24"/>
      <c r="G95" s="24"/>
      <c r="H95" s="25"/>
      <c r="I95" s="24"/>
      <c r="J95" s="26"/>
      <c r="K95" s="24"/>
      <c r="L95" s="26"/>
      <c r="M95" s="27"/>
      <c r="N95" s="27"/>
      <c r="O95" s="30"/>
      <c r="P95" s="26"/>
      <c r="Q95" s="30"/>
      <c r="R95" s="25"/>
      <c r="S95" s="30"/>
      <c r="T95" s="25"/>
      <c r="U95" s="30"/>
      <c r="V95" s="25"/>
      <c r="W95" s="18"/>
    </row>
    <row r="96" spans="1:23" s="17" customFormat="1" ht="12.75">
      <c r="A96" s="334"/>
      <c r="B96" s="334"/>
      <c r="C96" s="38"/>
      <c r="D96" s="38"/>
      <c r="E96" s="24"/>
      <c r="F96" s="24"/>
      <c r="G96" s="24"/>
      <c r="H96" s="26"/>
      <c r="I96" s="24"/>
      <c r="J96" s="26"/>
      <c r="K96" s="24"/>
      <c r="L96" s="26"/>
      <c r="M96" s="24"/>
      <c r="N96" s="27"/>
      <c r="O96" s="30"/>
      <c r="P96" s="26"/>
      <c r="Q96" s="30"/>
      <c r="R96" s="26"/>
      <c r="S96" s="30"/>
      <c r="T96" s="26"/>
      <c r="U96" s="30"/>
      <c r="V96" s="26"/>
      <c r="W96" s="18"/>
    </row>
    <row r="97" spans="1:23" s="17" customFormat="1" ht="12.75">
      <c r="A97" s="52"/>
      <c r="B97" s="52"/>
      <c r="C97" s="47"/>
      <c r="D97" s="47"/>
      <c r="E97" s="24"/>
      <c r="F97" s="24"/>
      <c r="G97" s="24"/>
      <c r="H97" s="26"/>
      <c r="I97" s="24"/>
      <c r="J97" s="26"/>
      <c r="K97" s="27"/>
      <c r="L97" s="26"/>
      <c r="M97" s="24"/>
      <c r="N97" s="27"/>
      <c r="O97" s="30"/>
      <c r="P97" s="26"/>
      <c r="Q97" s="30"/>
      <c r="R97" s="26"/>
      <c r="S97" s="30"/>
      <c r="T97" s="26"/>
      <c r="U97" s="30"/>
      <c r="V97" s="26"/>
      <c r="W97" s="18"/>
    </row>
    <row r="98" spans="1:23" s="17" customFormat="1" ht="12.75">
      <c r="A98" s="31"/>
      <c r="B98" s="321"/>
      <c r="C98" s="321"/>
      <c r="D98" s="39"/>
      <c r="E98" s="24"/>
      <c r="F98" s="24"/>
      <c r="G98" s="24"/>
      <c r="H98" s="26"/>
      <c r="I98" s="24"/>
      <c r="J98" s="26"/>
      <c r="K98" s="24"/>
      <c r="L98" s="26"/>
      <c r="M98" s="24"/>
      <c r="N98" s="27"/>
      <c r="O98" s="30"/>
      <c r="P98" s="26"/>
      <c r="Q98" s="30"/>
      <c r="R98" s="26"/>
      <c r="S98" s="30"/>
      <c r="T98" s="26"/>
      <c r="U98" s="30"/>
      <c r="V98" s="26"/>
      <c r="W98" s="18"/>
    </row>
    <row r="99" spans="1:23" s="17" customFormat="1" ht="12.75">
      <c r="A99" s="31"/>
      <c r="B99" s="18"/>
      <c r="C99" s="38"/>
      <c r="D99" s="38"/>
      <c r="E99" s="24"/>
      <c r="F99" s="24"/>
      <c r="G99" s="24"/>
      <c r="H99" s="26"/>
      <c r="I99" s="24"/>
      <c r="J99" s="26"/>
      <c r="K99" s="24"/>
      <c r="L99" s="26"/>
      <c r="M99" s="27"/>
      <c r="N99" s="27"/>
      <c r="O99" s="30"/>
      <c r="P99" s="26"/>
      <c r="Q99" s="30"/>
      <c r="R99" s="26"/>
      <c r="S99" s="30"/>
      <c r="T99" s="26"/>
      <c r="U99" s="30"/>
      <c r="V99" s="26"/>
      <c r="W99" s="18"/>
    </row>
    <row r="100" spans="1:23" s="17" customFormat="1" ht="12.75">
      <c r="A100" s="31"/>
      <c r="B100" s="321"/>
      <c r="C100" s="321"/>
      <c r="D100" s="39"/>
      <c r="E100" s="24"/>
      <c r="F100" s="24"/>
      <c r="G100" s="24"/>
      <c r="H100" s="26"/>
      <c r="I100" s="24"/>
      <c r="J100" s="26"/>
      <c r="K100" s="24"/>
      <c r="L100" s="26"/>
      <c r="M100" s="24"/>
      <c r="N100" s="27"/>
      <c r="O100" s="30"/>
      <c r="P100" s="26"/>
      <c r="Q100" s="30"/>
      <c r="R100" s="26"/>
      <c r="S100" s="30"/>
      <c r="T100" s="26"/>
      <c r="U100" s="30"/>
      <c r="V100" s="26"/>
      <c r="W100" s="18"/>
    </row>
    <row r="101" spans="1:23" s="17" customFormat="1" ht="12.75">
      <c r="A101" s="31"/>
      <c r="B101" s="18"/>
      <c r="C101" s="38"/>
      <c r="D101" s="38"/>
      <c r="E101" s="24"/>
      <c r="F101" s="24"/>
      <c r="G101" s="24"/>
      <c r="H101" s="26"/>
      <c r="I101" s="24"/>
      <c r="J101" s="26"/>
      <c r="K101" s="24"/>
      <c r="L101" s="26"/>
      <c r="M101" s="24"/>
      <c r="N101" s="27"/>
      <c r="O101" s="30"/>
      <c r="P101" s="26"/>
      <c r="Q101" s="30"/>
      <c r="R101" s="26"/>
      <c r="S101" s="30"/>
      <c r="T101" s="26"/>
      <c r="U101" s="30"/>
      <c r="V101" s="26"/>
      <c r="W101" s="18"/>
    </row>
    <row r="102" spans="1:23" s="17" customFormat="1" ht="12.75">
      <c r="A102" s="31"/>
      <c r="B102" s="333"/>
      <c r="C102" s="333"/>
      <c r="D102" s="31"/>
      <c r="E102" s="24"/>
      <c r="F102" s="24"/>
      <c r="G102" s="24"/>
      <c r="H102" s="26"/>
      <c r="I102" s="24"/>
      <c r="J102" s="26"/>
      <c r="K102" s="24"/>
      <c r="L102" s="26"/>
      <c r="M102" s="24"/>
      <c r="N102" s="27"/>
      <c r="O102" s="30"/>
      <c r="P102" s="26"/>
      <c r="Q102" s="30"/>
      <c r="R102" s="25"/>
      <c r="S102" s="30"/>
      <c r="T102" s="25"/>
      <c r="U102" s="30"/>
      <c r="V102" s="25"/>
      <c r="W102" s="18"/>
    </row>
    <row r="103" spans="1:23" s="17" customFormat="1" ht="12.75">
      <c r="A103" s="53"/>
      <c r="B103" s="54"/>
      <c r="C103" s="47"/>
      <c r="D103" s="47"/>
      <c r="E103" s="24"/>
      <c r="F103" s="24"/>
      <c r="G103" s="24"/>
      <c r="H103" s="26"/>
      <c r="I103" s="24"/>
      <c r="J103" s="26"/>
      <c r="K103" s="24"/>
      <c r="L103" s="26"/>
      <c r="M103" s="24"/>
      <c r="N103" s="27"/>
      <c r="O103" s="30"/>
      <c r="P103" s="26"/>
      <c r="Q103" s="30"/>
      <c r="R103" s="26"/>
      <c r="S103" s="30"/>
      <c r="T103" s="26"/>
      <c r="U103" s="30"/>
      <c r="V103" s="26"/>
      <c r="W103" s="18"/>
    </row>
    <row r="104" spans="1:23" s="17" customFormat="1" ht="12.75">
      <c r="A104" s="31"/>
      <c r="B104" s="321"/>
      <c r="C104" s="321"/>
      <c r="D104" s="39"/>
      <c r="E104" s="24"/>
      <c r="F104" s="24"/>
      <c r="G104" s="24"/>
      <c r="H104" s="26"/>
      <c r="I104" s="24"/>
      <c r="J104" s="26"/>
      <c r="K104" s="24"/>
      <c r="L104" s="26"/>
      <c r="M104" s="24"/>
      <c r="N104" s="27"/>
      <c r="O104" s="30"/>
      <c r="P104" s="26"/>
      <c r="Q104" s="30"/>
      <c r="R104" s="26"/>
      <c r="S104" s="30"/>
      <c r="T104" s="26"/>
      <c r="U104" s="30"/>
      <c r="V104" s="26"/>
      <c r="W104" s="18"/>
    </row>
    <row r="105" spans="1:23" s="17" customFormat="1" ht="12.75">
      <c r="A105" s="53"/>
      <c r="B105" s="54"/>
      <c r="C105" s="47"/>
      <c r="D105" s="47"/>
      <c r="E105" s="24"/>
      <c r="F105" s="24"/>
      <c r="G105" s="24"/>
      <c r="H105" s="25"/>
      <c r="I105" s="27"/>
      <c r="J105" s="26"/>
      <c r="K105" s="24"/>
      <c r="L105" s="26"/>
      <c r="M105" s="24"/>
      <c r="N105" s="27"/>
      <c r="O105" s="30"/>
      <c r="P105" s="26"/>
      <c r="Q105" s="30"/>
      <c r="R105" s="26"/>
      <c r="S105" s="30"/>
      <c r="T105" s="26"/>
      <c r="U105" s="30"/>
      <c r="V105" s="26"/>
      <c r="W105" s="18"/>
    </row>
    <row r="106" spans="1:23" s="17" customFormat="1" ht="12.75">
      <c r="A106" s="31"/>
      <c r="B106" s="321"/>
      <c r="C106" s="321"/>
      <c r="D106" s="39"/>
      <c r="E106" s="24"/>
      <c r="F106" s="24"/>
      <c r="G106" s="24"/>
      <c r="H106" s="26"/>
      <c r="I106" s="24"/>
      <c r="J106" s="26"/>
      <c r="K106" s="24"/>
      <c r="L106" s="26"/>
      <c r="M106" s="24"/>
      <c r="N106" s="27"/>
      <c r="O106" s="30"/>
      <c r="P106" s="26"/>
      <c r="Q106" s="30"/>
      <c r="R106" s="26"/>
      <c r="S106" s="30"/>
      <c r="T106" s="26"/>
      <c r="U106" s="30"/>
      <c r="V106" s="26"/>
      <c r="W106" s="18"/>
    </row>
    <row r="107" spans="1:23" s="17" customFormat="1" ht="12.75">
      <c r="A107" s="326"/>
      <c r="B107" s="326"/>
      <c r="C107" s="24"/>
      <c r="D107" s="24"/>
      <c r="E107" s="24"/>
      <c r="F107" s="24"/>
      <c r="G107" s="24"/>
      <c r="H107" s="25"/>
      <c r="I107" s="24"/>
      <c r="J107" s="26"/>
      <c r="K107" s="25"/>
      <c r="L107" s="26"/>
      <c r="M107" s="27"/>
      <c r="N107" s="27"/>
      <c r="O107" s="30"/>
      <c r="P107" s="26"/>
      <c r="Q107" s="30"/>
      <c r="R107" s="25"/>
      <c r="S107" s="30"/>
      <c r="T107" s="25"/>
      <c r="U107" s="30"/>
      <c r="V107" s="25"/>
      <c r="W107" s="18"/>
    </row>
    <row r="108" spans="1:23" s="17" customFormat="1" ht="12.75">
      <c r="A108" s="326"/>
      <c r="B108" s="326"/>
      <c r="C108" s="24"/>
      <c r="D108" s="24"/>
      <c r="E108" s="24"/>
      <c r="F108" s="24"/>
      <c r="G108" s="24"/>
      <c r="H108" s="26"/>
      <c r="I108" s="24"/>
      <c r="J108" s="26"/>
      <c r="K108" s="24"/>
      <c r="L108" s="26"/>
      <c r="M108" s="27"/>
      <c r="N108" s="27"/>
      <c r="O108" s="30"/>
      <c r="P108" s="26"/>
      <c r="Q108" s="30"/>
      <c r="R108" s="26"/>
      <c r="S108" s="30"/>
      <c r="T108" s="26"/>
      <c r="U108" s="30"/>
      <c r="V108" s="26"/>
      <c r="W108" s="18"/>
    </row>
    <row r="109" spans="1:23" s="17" customFormat="1" ht="12.75">
      <c r="A109" s="326"/>
      <c r="B109" s="326"/>
      <c r="C109" s="24"/>
      <c r="D109" s="24"/>
      <c r="E109" s="24"/>
      <c r="F109" s="24"/>
      <c r="G109" s="24"/>
      <c r="H109" s="26"/>
      <c r="I109" s="24"/>
      <c r="J109" s="26"/>
      <c r="K109" s="24"/>
      <c r="L109" s="26"/>
      <c r="M109" s="27"/>
      <c r="N109" s="27"/>
      <c r="O109" s="30"/>
      <c r="P109" s="26"/>
      <c r="Q109" s="30"/>
      <c r="R109" s="26"/>
      <c r="S109" s="30"/>
      <c r="T109" s="26"/>
      <c r="U109" s="30"/>
      <c r="V109" s="26"/>
      <c r="W109" s="18"/>
    </row>
    <row r="110" spans="1:23" s="17" customFormat="1" ht="12.75">
      <c r="A110" s="31"/>
      <c r="B110" s="332"/>
      <c r="C110" s="332"/>
      <c r="D110" s="24"/>
      <c r="E110" s="24"/>
      <c r="F110" s="24"/>
      <c r="G110" s="24"/>
      <c r="H110" s="26"/>
      <c r="I110" s="24"/>
      <c r="J110" s="26"/>
      <c r="K110" s="24"/>
      <c r="L110" s="26"/>
      <c r="M110" s="24"/>
      <c r="N110" s="27"/>
      <c r="O110" s="30"/>
      <c r="P110" s="26"/>
      <c r="Q110" s="30"/>
      <c r="R110" s="26"/>
      <c r="S110" s="30"/>
      <c r="T110" s="26"/>
      <c r="U110" s="30"/>
      <c r="V110" s="26"/>
      <c r="W110" s="18"/>
    </row>
    <row r="111" spans="1:23" s="17" customFormat="1" ht="12.75">
      <c r="A111" s="31"/>
      <c r="B111" s="18"/>
      <c r="C111" s="24"/>
      <c r="D111" s="24"/>
      <c r="E111" s="24"/>
      <c r="F111" s="24"/>
      <c r="G111" s="24"/>
      <c r="H111" s="26"/>
      <c r="I111" s="24"/>
      <c r="J111" s="26"/>
      <c r="K111" s="25"/>
      <c r="L111" s="26"/>
      <c r="M111" s="28"/>
      <c r="N111" s="27"/>
      <c r="O111" s="29"/>
      <c r="P111" s="26"/>
      <c r="Q111" s="29"/>
      <c r="R111" s="26"/>
      <c r="S111" s="30"/>
      <c r="T111" s="26"/>
      <c r="U111" s="29"/>
      <c r="V111" s="26"/>
      <c r="W111" s="18"/>
    </row>
    <row r="112" spans="1:23" s="17" customFormat="1" ht="12.75">
      <c r="A112" s="31"/>
      <c r="B112" s="18"/>
      <c r="C112" s="24"/>
      <c r="D112" s="24"/>
      <c r="E112" s="24"/>
      <c r="F112" s="24"/>
      <c r="G112" s="24"/>
      <c r="H112" s="26"/>
      <c r="I112" s="27"/>
      <c r="J112" s="26"/>
      <c r="K112" s="27"/>
      <c r="L112" s="26"/>
      <c r="M112" s="27"/>
      <c r="N112" s="27"/>
      <c r="O112" s="30"/>
      <c r="P112" s="26"/>
      <c r="Q112" s="30"/>
      <c r="R112" s="26"/>
      <c r="S112" s="30"/>
      <c r="T112" s="26"/>
      <c r="U112" s="30"/>
      <c r="V112" s="26"/>
      <c r="W112" s="18"/>
    </row>
    <row r="113" spans="1:23" s="17" customFormat="1" ht="12.75">
      <c r="A113" s="31"/>
      <c r="B113" s="18"/>
      <c r="C113" s="24"/>
      <c r="D113" s="24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35"/>
      <c r="P113" s="18"/>
      <c r="Q113" s="35"/>
      <c r="R113" s="18"/>
      <c r="S113" s="35"/>
      <c r="T113" s="18"/>
      <c r="U113" s="35"/>
      <c r="V113" s="18"/>
      <c r="W113" s="18"/>
    </row>
    <row r="114" spans="1:23" s="17" customFormat="1" ht="12.75">
      <c r="A114" s="31"/>
      <c r="B114" s="18"/>
      <c r="C114" s="24"/>
      <c r="D114" s="24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35"/>
      <c r="P114" s="18"/>
      <c r="Q114" s="35"/>
      <c r="R114" s="18"/>
      <c r="S114" s="35"/>
      <c r="T114" s="18"/>
      <c r="U114" s="35"/>
      <c r="V114" s="18"/>
      <c r="W114" s="18"/>
    </row>
    <row r="115" spans="1:23" s="17" customFormat="1" ht="12.75">
      <c r="A115" s="31"/>
      <c r="B115" s="18"/>
      <c r="C115" s="24"/>
      <c r="D115" s="24"/>
      <c r="E115" s="24"/>
      <c r="F115" s="24"/>
      <c r="G115" s="24"/>
      <c r="H115" s="26"/>
      <c r="I115" s="24"/>
      <c r="J115" s="26"/>
      <c r="K115" s="27"/>
      <c r="L115" s="26"/>
      <c r="M115" s="28"/>
      <c r="N115" s="27"/>
      <c r="O115" s="29"/>
      <c r="P115" s="26"/>
      <c r="Q115" s="29"/>
      <c r="R115" s="26"/>
      <c r="S115" s="30"/>
      <c r="T115" s="26"/>
      <c r="U115" s="29"/>
      <c r="V115" s="26"/>
      <c r="W115" s="18"/>
    </row>
    <row r="116" spans="1:23" s="17" customFormat="1" ht="12.75">
      <c r="A116" s="31"/>
      <c r="B116" s="31"/>
      <c r="C116" s="24"/>
      <c r="D116" s="24"/>
      <c r="E116" s="24"/>
      <c r="F116" s="24"/>
      <c r="G116" s="24"/>
      <c r="H116" s="26"/>
      <c r="I116" s="27"/>
      <c r="J116" s="26"/>
      <c r="K116" s="27"/>
      <c r="L116" s="26"/>
      <c r="M116" s="55"/>
      <c r="N116" s="27"/>
      <c r="O116" s="29"/>
      <c r="P116" s="26"/>
      <c r="Q116" s="29"/>
      <c r="R116" s="26"/>
      <c r="S116" s="30"/>
      <c r="T116" s="26"/>
      <c r="U116" s="29"/>
      <c r="V116" s="26"/>
      <c r="W116" s="18"/>
    </row>
    <row r="117" spans="1:23" s="17" customFormat="1" ht="12.75">
      <c r="A117" s="31"/>
      <c r="B117" s="18"/>
      <c r="C117" s="24"/>
      <c r="D117" s="24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35"/>
      <c r="P117" s="18"/>
      <c r="Q117" s="35"/>
      <c r="R117" s="18"/>
      <c r="S117" s="35"/>
      <c r="T117" s="18"/>
      <c r="U117" s="35"/>
      <c r="V117" s="18"/>
      <c r="W117" s="18"/>
    </row>
    <row r="118" spans="1:23" s="17" customFormat="1" ht="12.75">
      <c r="A118" s="31"/>
      <c r="B118" s="18"/>
      <c r="C118" s="24"/>
      <c r="D118" s="24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35"/>
      <c r="P118" s="18"/>
      <c r="Q118" s="35"/>
      <c r="R118" s="18"/>
      <c r="S118" s="35"/>
      <c r="T118" s="18"/>
      <c r="U118" s="35"/>
      <c r="V118" s="18"/>
      <c r="W118" s="18"/>
    </row>
    <row r="119" spans="1:23" s="17" customFormat="1" ht="12.75">
      <c r="A119" s="31"/>
      <c r="B119" s="18"/>
      <c r="C119" s="24"/>
      <c r="D119" s="24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35"/>
      <c r="P119" s="18"/>
      <c r="Q119" s="35"/>
      <c r="R119" s="18"/>
      <c r="S119" s="35"/>
      <c r="T119" s="18"/>
      <c r="U119" s="35"/>
      <c r="V119" s="18"/>
      <c r="W119" s="18"/>
    </row>
    <row r="120" spans="1:23" s="17" customFormat="1" ht="12.75">
      <c r="A120" s="31"/>
      <c r="B120" s="18"/>
      <c r="C120" s="24"/>
      <c r="D120" s="24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35"/>
      <c r="P120" s="18"/>
      <c r="Q120" s="35"/>
      <c r="R120" s="18"/>
      <c r="S120" s="35"/>
      <c r="T120" s="18"/>
      <c r="U120" s="35"/>
      <c r="V120" s="18"/>
      <c r="W120" s="18"/>
    </row>
    <row r="121" spans="1:23" s="17" customFormat="1" ht="12.75">
      <c r="A121" s="31"/>
      <c r="B121" s="18"/>
      <c r="C121" s="24"/>
      <c r="D121" s="24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35"/>
      <c r="P121" s="18"/>
      <c r="Q121" s="35"/>
      <c r="R121" s="18"/>
      <c r="S121" s="35"/>
      <c r="T121" s="18"/>
      <c r="U121" s="35"/>
      <c r="V121" s="18"/>
      <c r="W121" s="18"/>
    </row>
    <row r="122" spans="1:23" s="17" customFormat="1" ht="12.75">
      <c r="A122" s="31"/>
      <c r="B122" s="18"/>
      <c r="C122" s="24"/>
      <c r="D122" s="24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35"/>
      <c r="P122" s="18"/>
      <c r="Q122" s="35"/>
      <c r="R122" s="18"/>
      <c r="S122" s="35"/>
      <c r="T122" s="18"/>
      <c r="U122" s="35"/>
      <c r="V122" s="18"/>
      <c r="W122" s="18"/>
    </row>
    <row r="123" spans="1:23" s="17" customFormat="1" ht="12.75">
      <c r="A123" s="31"/>
      <c r="B123" s="18"/>
      <c r="C123" s="24"/>
      <c r="D123" s="24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35"/>
      <c r="P123" s="18"/>
      <c r="Q123" s="35"/>
      <c r="R123" s="18"/>
      <c r="S123" s="35"/>
      <c r="T123" s="18"/>
      <c r="U123" s="35"/>
      <c r="V123" s="18"/>
      <c r="W123" s="18"/>
    </row>
    <row r="124" spans="1:23" s="17" customFormat="1" ht="12.75">
      <c r="A124" s="31"/>
      <c r="B124" s="18"/>
      <c r="C124" s="24"/>
      <c r="D124" s="24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35"/>
      <c r="P124" s="18"/>
      <c r="Q124" s="35"/>
      <c r="R124" s="18"/>
      <c r="S124" s="35"/>
      <c r="T124" s="18"/>
      <c r="U124" s="35"/>
      <c r="V124" s="18"/>
      <c r="W124" s="18"/>
    </row>
    <row r="125" spans="1:23" s="17" customFormat="1" ht="12.75">
      <c r="A125" s="31"/>
      <c r="B125" s="18"/>
      <c r="C125" s="24"/>
      <c r="D125" s="24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35"/>
      <c r="P125" s="18"/>
      <c r="Q125" s="35"/>
      <c r="R125" s="18"/>
      <c r="S125" s="35"/>
      <c r="T125" s="18"/>
      <c r="U125" s="35"/>
      <c r="V125" s="18"/>
      <c r="W125" s="18"/>
    </row>
    <row r="126" spans="1:23" s="17" customFormat="1" ht="12.75">
      <c r="A126" s="31"/>
      <c r="B126" s="18"/>
      <c r="C126" s="24"/>
      <c r="D126" s="24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35"/>
      <c r="P126" s="18"/>
      <c r="Q126" s="35"/>
      <c r="R126" s="18"/>
      <c r="S126" s="35"/>
      <c r="T126" s="18"/>
      <c r="U126" s="35"/>
      <c r="V126" s="18"/>
      <c r="W126" s="18"/>
    </row>
    <row r="127" spans="1:23" s="17" customFormat="1" ht="12.75">
      <c r="A127" s="31"/>
      <c r="B127" s="18"/>
      <c r="C127" s="24"/>
      <c r="D127" s="24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35"/>
      <c r="P127" s="18"/>
      <c r="Q127" s="35"/>
      <c r="R127" s="18"/>
      <c r="S127" s="35"/>
      <c r="T127" s="18"/>
      <c r="U127" s="35"/>
      <c r="V127" s="18"/>
      <c r="W127" s="18"/>
    </row>
    <row r="128" spans="1:23" s="17" customFormat="1" ht="12.75">
      <c r="A128" s="31"/>
      <c r="B128" s="18"/>
      <c r="C128" s="24"/>
      <c r="D128" s="24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35"/>
      <c r="P128" s="18"/>
      <c r="Q128" s="35"/>
      <c r="R128" s="18"/>
      <c r="S128" s="35"/>
      <c r="T128" s="18"/>
      <c r="U128" s="35"/>
      <c r="V128" s="18"/>
      <c r="W128" s="18"/>
    </row>
    <row r="129" spans="1:23" s="17" customFormat="1" ht="12.75">
      <c r="A129" s="31"/>
      <c r="B129" s="18"/>
      <c r="C129" s="24"/>
      <c r="D129" s="24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35"/>
      <c r="P129" s="18"/>
      <c r="Q129" s="35"/>
      <c r="R129" s="18"/>
      <c r="S129" s="35"/>
      <c r="T129" s="18"/>
      <c r="U129" s="35"/>
      <c r="V129" s="18"/>
      <c r="W129" s="18"/>
    </row>
    <row r="130" spans="1:23" s="17" customFormat="1" ht="12.75">
      <c r="A130" s="31"/>
      <c r="B130" s="18"/>
      <c r="C130" s="24"/>
      <c r="D130" s="24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35"/>
      <c r="P130" s="18"/>
      <c r="Q130" s="35"/>
      <c r="R130" s="18"/>
      <c r="S130" s="35"/>
      <c r="T130" s="18"/>
      <c r="U130" s="35"/>
      <c r="V130" s="18"/>
      <c r="W130" s="18"/>
    </row>
    <row r="131" spans="1:23" s="17" customFormat="1" ht="12.75">
      <c r="A131" s="31"/>
      <c r="B131" s="18"/>
      <c r="C131" s="24"/>
      <c r="D131" s="24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35"/>
      <c r="P131" s="18"/>
      <c r="Q131" s="35"/>
      <c r="R131" s="18"/>
      <c r="S131" s="35"/>
      <c r="T131" s="18"/>
      <c r="U131" s="35"/>
      <c r="V131" s="18"/>
      <c r="W131" s="18"/>
    </row>
    <row r="132" spans="1:23" ht="12.75">
      <c r="A132" s="14"/>
      <c r="B132" s="5"/>
      <c r="C132" s="13"/>
      <c r="D132" s="1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1"/>
      <c r="P132" s="5"/>
      <c r="Q132" s="11"/>
      <c r="R132" s="5"/>
      <c r="S132" s="11"/>
      <c r="T132" s="5"/>
      <c r="U132" s="11"/>
      <c r="V132" s="5"/>
      <c r="W132" s="5"/>
    </row>
    <row r="133" spans="1:23" ht="12.75">
      <c r="A133" s="14"/>
      <c r="B133" s="5"/>
      <c r="C133" s="13"/>
      <c r="D133" s="1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1"/>
      <c r="P133" s="5"/>
      <c r="Q133" s="11"/>
      <c r="R133" s="5"/>
      <c r="S133" s="11"/>
      <c r="T133" s="5"/>
      <c r="U133" s="11"/>
      <c r="V133" s="5"/>
      <c r="W133" s="5"/>
    </row>
    <row r="134" spans="1:23" ht="12.75">
      <c r="A134" s="14"/>
      <c r="B134" s="5"/>
      <c r="C134" s="13"/>
      <c r="D134" s="1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1"/>
      <c r="P134" s="5"/>
      <c r="Q134" s="11"/>
      <c r="R134" s="5"/>
      <c r="S134" s="11"/>
      <c r="T134" s="5"/>
      <c r="U134" s="11"/>
      <c r="V134" s="5"/>
      <c r="W134" s="5"/>
    </row>
    <row r="135" spans="1:23" ht="12.75">
      <c r="A135" s="14"/>
      <c r="B135" s="5"/>
      <c r="C135" s="13"/>
      <c r="D135" s="1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1"/>
      <c r="P135" s="5"/>
      <c r="Q135" s="11"/>
      <c r="R135" s="5"/>
      <c r="S135" s="11"/>
      <c r="T135" s="5"/>
      <c r="U135" s="11"/>
      <c r="V135" s="5"/>
      <c r="W135" s="5"/>
    </row>
    <row r="136" spans="1:23" ht="12.75">
      <c r="A136" s="14"/>
      <c r="B136" s="5"/>
      <c r="C136" s="13"/>
      <c r="D136" s="1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1"/>
      <c r="P136" s="5"/>
      <c r="Q136" s="11"/>
      <c r="R136" s="5"/>
      <c r="S136" s="11"/>
      <c r="T136" s="5"/>
      <c r="U136" s="11"/>
      <c r="V136" s="5"/>
      <c r="W136" s="5"/>
    </row>
    <row r="137" spans="1:23" ht="12.75">
      <c r="A137" s="14"/>
      <c r="B137" s="5"/>
      <c r="C137" s="13"/>
      <c r="D137" s="1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1"/>
      <c r="P137" s="5"/>
      <c r="Q137" s="11"/>
      <c r="R137" s="5"/>
      <c r="S137" s="11"/>
      <c r="T137" s="5"/>
      <c r="U137" s="11"/>
      <c r="V137" s="5"/>
      <c r="W137" s="5"/>
    </row>
    <row r="138" spans="1:23" ht="12.75">
      <c r="A138" s="14"/>
      <c r="B138" s="5"/>
      <c r="C138" s="13"/>
      <c r="D138" s="1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1"/>
      <c r="P138" s="5"/>
      <c r="Q138" s="11"/>
      <c r="R138" s="5"/>
      <c r="S138" s="11"/>
      <c r="T138" s="5"/>
      <c r="U138" s="11"/>
      <c r="V138" s="5"/>
      <c r="W138" s="5"/>
    </row>
    <row r="139" spans="1:23" ht="12.75">
      <c r="A139" s="14"/>
      <c r="B139" s="5"/>
      <c r="C139" s="13"/>
      <c r="D139" s="1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  <c r="P139" s="5"/>
      <c r="Q139" s="11"/>
      <c r="R139" s="5"/>
      <c r="S139" s="11"/>
      <c r="T139" s="5"/>
      <c r="U139" s="11"/>
      <c r="V139" s="5"/>
      <c r="W139" s="5"/>
    </row>
    <row r="140" spans="1:23" ht="12.75">
      <c r="A140" s="14"/>
      <c r="B140" s="5"/>
      <c r="C140" s="13"/>
      <c r="D140" s="1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1"/>
      <c r="P140" s="5"/>
      <c r="Q140" s="11"/>
      <c r="R140" s="5"/>
      <c r="S140" s="11"/>
      <c r="T140" s="5"/>
      <c r="U140" s="11"/>
      <c r="V140" s="5"/>
      <c r="W140" s="5"/>
    </row>
    <row r="141" spans="1:23" ht="12.75">
      <c r="A141" s="14"/>
      <c r="B141" s="5"/>
      <c r="C141" s="13"/>
      <c r="D141" s="1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1"/>
      <c r="P141" s="5"/>
      <c r="Q141" s="11"/>
      <c r="R141" s="5"/>
      <c r="S141" s="11"/>
      <c r="T141" s="5"/>
      <c r="U141" s="11"/>
      <c r="V141" s="5"/>
      <c r="W141" s="5"/>
    </row>
    <row r="142" spans="1:23" ht="12.75">
      <c r="A142" s="14"/>
      <c r="B142" s="5"/>
      <c r="C142" s="13"/>
      <c r="D142" s="1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1"/>
      <c r="P142" s="5"/>
      <c r="Q142" s="11"/>
      <c r="R142" s="5"/>
      <c r="S142" s="11"/>
      <c r="T142" s="5"/>
      <c r="U142" s="11"/>
      <c r="V142" s="5"/>
      <c r="W142" s="5"/>
    </row>
    <row r="143" spans="1:23" ht="12.75">
      <c r="A143" s="14"/>
      <c r="B143" s="5"/>
      <c r="C143" s="13"/>
      <c r="D143" s="1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1"/>
      <c r="P143" s="5"/>
      <c r="Q143" s="11"/>
      <c r="R143" s="5"/>
      <c r="S143" s="11"/>
      <c r="T143" s="5"/>
      <c r="U143" s="11"/>
      <c r="V143" s="5"/>
      <c r="W143" s="5"/>
    </row>
    <row r="144" spans="1:23" ht="12.75">
      <c r="A144" s="14"/>
      <c r="B144" s="5"/>
      <c r="C144" s="13"/>
      <c r="D144" s="1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1"/>
      <c r="P144" s="5"/>
      <c r="Q144" s="11"/>
      <c r="R144" s="5"/>
      <c r="S144" s="11"/>
      <c r="T144" s="5"/>
      <c r="U144" s="11"/>
      <c r="V144" s="5"/>
      <c r="W144" s="5"/>
    </row>
    <row r="145" spans="1:23" ht="12.75">
      <c r="A145" s="14"/>
      <c r="B145" s="5"/>
      <c r="C145" s="13"/>
      <c r="D145" s="1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1"/>
      <c r="P145" s="5"/>
      <c r="Q145" s="11"/>
      <c r="R145" s="5"/>
      <c r="S145" s="11"/>
      <c r="T145" s="5"/>
      <c r="U145" s="11"/>
      <c r="V145" s="5"/>
      <c r="W145" s="5"/>
    </row>
    <row r="146" spans="1:23" ht="12.75">
      <c r="A146" s="14"/>
      <c r="B146" s="5"/>
      <c r="C146" s="13"/>
      <c r="D146" s="1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1"/>
      <c r="P146" s="5"/>
      <c r="Q146" s="11"/>
      <c r="R146" s="5"/>
      <c r="S146" s="11"/>
      <c r="T146" s="5"/>
      <c r="U146" s="11"/>
      <c r="V146" s="5"/>
      <c r="W146" s="5"/>
    </row>
    <row r="147" spans="1:23" ht="12.75">
      <c r="A147" s="14"/>
      <c r="B147" s="5"/>
      <c r="C147" s="13"/>
      <c r="D147" s="1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1"/>
      <c r="P147" s="5"/>
      <c r="Q147" s="11"/>
      <c r="R147" s="5"/>
      <c r="S147" s="11"/>
      <c r="T147" s="5"/>
      <c r="U147" s="11"/>
      <c r="V147" s="5"/>
      <c r="W147" s="5"/>
    </row>
    <row r="148" spans="1:23" ht="12.75">
      <c r="A148" s="14"/>
      <c r="B148" s="5"/>
      <c r="C148" s="13"/>
      <c r="D148" s="1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1"/>
      <c r="P148" s="5"/>
      <c r="Q148" s="11"/>
      <c r="R148" s="5"/>
      <c r="S148" s="11"/>
      <c r="T148" s="5"/>
      <c r="U148" s="11"/>
      <c r="V148" s="5"/>
      <c r="W148" s="5"/>
    </row>
    <row r="149" spans="1:23" ht="12.75">
      <c r="A149" s="14"/>
      <c r="B149" s="5"/>
      <c r="C149" s="13"/>
      <c r="D149" s="1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1"/>
      <c r="P149" s="5"/>
      <c r="Q149" s="11"/>
      <c r="R149" s="5"/>
      <c r="S149" s="11"/>
      <c r="T149" s="5"/>
      <c r="U149" s="11"/>
      <c r="V149" s="5"/>
      <c r="W149" s="5"/>
    </row>
    <row r="150" spans="1:23" ht="12.75">
      <c r="A150" s="14"/>
      <c r="B150" s="5"/>
      <c r="C150" s="13"/>
      <c r="D150" s="1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1"/>
      <c r="P150" s="5"/>
      <c r="Q150" s="11"/>
      <c r="R150" s="5"/>
      <c r="S150" s="11"/>
      <c r="T150" s="5"/>
      <c r="U150" s="11"/>
      <c r="V150" s="5"/>
      <c r="W150" s="5"/>
    </row>
    <row r="151" spans="1:23" ht="12.75">
      <c r="A151" s="14"/>
      <c r="B151" s="5"/>
      <c r="C151" s="13"/>
      <c r="D151" s="1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1"/>
      <c r="P151" s="5"/>
      <c r="Q151" s="11"/>
      <c r="R151" s="5"/>
      <c r="S151" s="11"/>
      <c r="T151" s="5"/>
      <c r="U151" s="11"/>
      <c r="V151" s="5"/>
      <c r="W151" s="5"/>
    </row>
    <row r="152" spans="1:23" ht="12.75">
      <c r="A152" s="14"/>
      <c r="B152" s="5"/>
      <c r="C152" s="13"/>
      <c r="D152" s="1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1"/>
      <c r="P152" s="5"/>
      <c r="Q152" s="11"/>
      <c r="R152" s="5"/>
      <c r="S152" s="11"/>
      <c r="T152" s="5"/>
      <c r="U152" s="11"/>
      <c r="V152" s="5"/>
      <c r="W152" s="5"/>
    </row>
    <row r="153" spans="1:23" ht="12.75">
      <c r="A153" s="14"/>
      <c r="B153" s="5"/>
      <c r="C153" s="13"/>
      <c r="D153" s="1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1"/>
      <c r="P153" s="5"/>
      <c r="Q153" s="11"/>
      <c r="R153" s="5"/>
      <c r="S153" s="11"/>
      <c r="T153" s="5"/>
      <c r="U153" s="11"/>
      <c r="V153" s="5"/>
      <c r="W153" s="5"/>
    </row>
    <row r="154" spans="1:23" ht="12.75">
      <c r="A154" s="14"/>
      <c r="B154" s="5"/>
      <c r="C154" s="13"/>
      <c r="D154" s="1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1"/>
      <c r="P154" s="5"/>
      <c r="Q154" s="11"/>
      <c r="R154" s="5"/>
      <c r="S154" s="11"/>
      <c r="T154" s="5"/>
      <c r="U154" s="11"/>
      <c r="V154" s="5"/>
      <c r="W154" s="5"/>
    </row>
    <row r="155" spans="1:23" ht="12.75">
      <c r="A155" s="14"/>
      <c r="B155" s="5"/>
      <c r="C155" s="13"/>
      <c r="D155" s="1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1"/>
      <c r="P155" s="5"/>
      <c r="Q155" s="11"/>
      <c r="R155" s="5"/>
      <c r="S155" s="11"/>
      <c r="T155" s="5"/>
      <c r="U155" s="11"/>
      <c r="V155" s="5"/>
      <c r="W155" s="5"/>
    </row>
    <row r="156" spans="1:23" ht="12.75">
      <c r="A156" s="14"/>
      <c r="B156" s="5"/>
      <c r="C156" s="13"/>
      <c r="D156" s="1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11"/>
      <c r="P156" s="5"/>
      <c r="Q156" s="11"/>
      <c r="R156" s="5"/>
      <c r="S156" s="11"/>
      <c r="T156" s="5"/>
      <c r="U156" s="11"/>
      <c r="V156" s="5"/>
      <c r="W156" s="5"/>
    </row>
    <row r="157" spans="1:23" ht="12.75">
      <c r="A157" s="14"/>
      <c r="B157" s="5"/>
      <c r="C157" s="13"/>
      <c r="D157" s="1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1"/>
      <c r="P157" s="5"/>
      <c r="Q157" s="11"/>
      <c r="R157" s="5"/>
      <c r="S157" s="11"/>
      <c r="T157" s="5"/>
      <c r="U157" s="11"/>
      <c r="V157" s="5"/>
      <c r="W157" s="5"/>
    </row>
    <row r="158" spans="1:23" ht="12.75">
      <c r="A158" s="14"/>
      <c r="B158" s="5"/>
      <c r="C158" s="13"/>
      <c r="D158" s="1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1"/>
      <c r="P158" s="5"/>
      <c r="Q158" s="11"/>
      <c r="R158" s="5"/>
      <c r="S158" s="11"/>
      <c r="T158" s="5"/>
      <c r="U158" s="11"/>
      <c r="V158" s="5"/>
      <c r="W158" s="5"/>
    </row>
    <row r="159" spans="1:23" ht="12.75">
      <c r="A159" s="14"/>
      <c r="B159" s="5"/>
      <c r="C159" s="13"/>
      <c r="D159" s="1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1"/>
      <c r="P159" s="5"/>
      <c r="Q159" s="11"/>
      <c r="R159" s="5"/>
      <c r="S159" s="11"/>
      <c r="T159" s="5"/>
      <c r="U159" s="11"/>
      <c r="V159" s="5"/>
      <c r="W159" s="5"/>
    </row>
    <row r="160" spans="1:23" ht="12.75">
      <c r="A160" s="14"/>
      <c r="B160" s="5"/>
      <c r="C160" s="13"/>
      <c r="D160" s="1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1"/>
      <c r="P160" s="5"/>
      <c r="Q160" s="11"/>
      <c r="R160" s="5"/>
      <c r="S160" s="11"/>
      <c r="T160" s="5"/>
      <c r="U160" s="11"/>
      <c r="V160" s="5"/>
      <c r="W160" s="5"/>
    </row>
    <row r="161" spans="1:23" ht="12.75">
      <c r="A161" s="14"/>
      <c r="B161" s="5"/>
      <c r="C161" s="13"/>
      <c r="D161" s="1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1"/>
      <c r="P161" s="5"/>
      <c r="Q161" s="11"/>
      <c r="R161" s="5"/>
      <c r="S161" s="11"/>
      <c r="T161" s="5"/>
      <c r="U161" s="11"/>
      <c r="V161" s="5"/>
      <c r="W161" s="5"/>
    </row>
    <row r="162" spans="1:23" ht="12.75">
      <c r="A162" s="14"/>
      <c r="B162" s="5"/>
      <c r="C162" s="13"/>
      <c r="D162" s="1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1"/>
      <c r="P162" s="5"/>
      <c r="Q162" s="11"/>
      <c r="R162" s="5"/>
      <c r="S162" s="11"/>
      <c r="T162" s="5"/>
      <c r="U162" s="11"/>
      <c r="V162" s="5"/>
      <c r="W162" s="5"/>
    </row>
    <row r="163" spans="1:23" ht="12.75">
      <c r="A163" s="14"/>
      <c r="B163" s="5"/>
      <c r="C163" s="13"/>
      <c r="D163" s="1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1"/>
      <c r="P163" s="5"/>
      <c r="Q163" s="11"/>
      <c r="R163" s="5"/>
      <c r="S163" s="11"/>
      <c r="T163" s="5"/>
      <c r="U163" s="11"/>
      <c r="V163" s="5"/>
      <c r="W163" s="5"/>
    </row>
    <row r="164" spans="1:23" ht="12.75">
      <c r="A164" s="14"/>
      <c r="B164" s="5"/>
      <c r="C164" s="13"/>
      <c r="D164" s="1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1"/>
      <c r="P164" s="5"/>
      <c r="Q164" s="11"/>
      <c r="R164" s="5"/>
      <c r="S164" s="11"/>
      <c r="T164" s="5"/>
      <c r="U164" s="11"/>
      <c r="V164" s="5"/>
      <c r="W164" s="5"/>
    </row>
    <row r="165" spans="1:23" ht="12.75">
      <c r="A165" s="14"/>
      <c r="B165" s="5"/>
      <c r="C165" s="13"/>
      <c r="D165" s="1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1"/>
      <c r="P165" s="5"/>
      <c r="Q165" s="11"/>
      <c r="R165" s="5"/>
      <c r="S165" s="11"/>
      <c r="T165" s="5"/>
      <c r="U165" s="11"/>
      <c r="V165" s="5"/>
      <c r="W165" s="5"/>
    </row>
    <row r="166" spans="1:23" ht="12.75">
      <c r="A166" s="14"/>
      <c r="B166" s="5"/>
      <c r="C166" s="13"/>
      <c r="D166" s="1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1"/>
      <c r="P166" s="5"/>
      <c r="Q166" s="11"/>
      <c r="R166" s="5"/>
      <c r="S166" s="11"/>
      <c r="T166" s="5"/>
      <c r="U166" s="11"/>
      <c r="V166" s="5"/>
      <c r="W166" s="5"/>
    </row>
    <row r="167" spans="1:23" ht="12.75">
      <c r="A167" s="14"/>
      <c r="B167" s="5"/>
      <c r="C167" s="13"/>
      <c r="D167" s="1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1"/>
      <c r="P167" s="5"/>
      <c r="Q167" s="11"/>
      <c r="R167" s="5"/>
      <c r="S167" s="11"/>
      <c r="T167" s="5"/>
      <c r="U167" s="11"/>
      <c r="V167" s="5"/>
      <c r="W167" s="5"/>
    </row>
    <row r="168" spans="1:23" ht="12.75">
      <c r="A168" s="14"/>
      <c r="B168" s="5"/>
      <c r="C168" s="13"/>
      <c r="D168" s="1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1"/>
      <c r="P168" s="5"/>
      <c r="Q168" s="11"/>
      <c r="R168" s="5"/>
      <c r="S168" s="11"/>
      <c r="T168" s="5"/>
      <c r="U168" s="11"/>
      <c r="V168" s="5"/>
      <c r="W168" s="5"/>
    </row>
    <row r="169" spans="1:23" ht="12.75">
      <c r="A169" s="14"/>
      <c r="B169" s="5"/>
      <c r="C169" s="13"/>
      <c r="D169" s="1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1"/>
      <c r="P169" s="5"/>
      <c r="Q169" s="11"/>
      <c r="R169" s="5"/>
      <c r="S169" s="11"/>
      <c r="T169" s="5"/>
      <c r="U169" s="11"/>
      <c r="V169" s="5"/>
      <c r="W169" s="5"/>
    </row>
    <row r="170" spans="1:23" ht="12.75">
      <c r="A170" s="14"/>
      <c r="B170" s="5"/>
      <c r="C170" s="13"/>
      <c r="D170" s="1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1"/>
      <c r="P170" s="5"/>
      <c r="Q170" s="11"/>
      <c r="R170" s="5"/>
      <c r="S170" s="11"/>
      <c r="T170" s="5"/>
      <c r="U170" s="11"/>
      <c r="V170" s="5"/>
      <c r="W170" s="5"/>
    </row>
    <row r="171" spans="1:23" ht="12.75">
      <c r="A171" s="14"/>
      <c r="B171" s="5"/>
      <c r="C171" s="13"/>
      <c r="D171" s="1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1"/>
      <c r="P171" s="5"/>
      <c r="Q171" s="11"/>
      <c r="R171" s="5"/>
      <c r="S171" s="11"/>
      <c r="T171" s="5"/>
      <c r="U171" s="11"/>
      <c r="V171" s="5"/>
      <c r="W171" s="5"/>
    </row>
    <row r="172" spans="1:23" ht="12.75">
      <c r="A172" s="14"/>
      <c r="B172" s="5"/>
      <c r="C172" s="13"/>
      <c r="D172" s="1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1"/>
      <c r="P172" s="5"/>
      <c r="Q172" s="11"/>
      <c r="R172" s="5"/>
      <c r="S172" s="11"/>
      <c r="T172" s="5"/>
      <c r="U172" s="11"/>
      <c r="V172" s="5"/>
      <c r="W172" s="5"/>
    </row>
    <row r="173" spans="1:23" ht="12.75">
      <c r="A173" s="14"/>
      <c r="B173" s="5"/>
      <c r="C173" s="13"/>
      <c r="D173" s="1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1"/>
      <c r="P173" s="5"/>
      <c r="Q173" s="11"/>
      <c r="R173" s="5"/>
      <c r="S173" s="11"/>
      <c r="T173" s="5"/>
      <c r="U173" s="11"/>
      <c r="V173" s="5"/>
      <c r="W173" s="5"/>
    </row>
    <row r="174" spans="1:23" ht="12.75">
      <c r="A174" s="14"/>
      <c r="B174" s="5"/>
      <c r="C174" s="13"/>
      <c r="D174" s="1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11"/>
      <c r="P174" s="5"/>
      <c r="Q174" s="11"/>
      <c r="R174" s="5"/>
      <c r="S174" s="11"/>
      <c r="T174" s="5"/>
      <c r="U174" s="11"/>
      <c r="V174" s="5"/>
      <c r="W174" s="5"/>
    </row>
    <row r="175" spans="1:23" ht="12.75">
      <c r="A175" s="14"/>
      <c r="B175" s="5"/>
      <c r="C175" s="13"/>
      <c r="D175" s="1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11"/>
      <c r="P175" s="5"/>
      <c r="Q175" s="11"/>
      <c r="R175" s="5"/>
      <c r="S175" s="11"/>
      <c r="T175" s="5"/>
      <c r="U175" s="11"/>
      <c r="V175" s="5"/>
      <c r="W175" s="5"/>
    </row>
    <row r="176" spans="1:23" ht="12.75">
      <c r="A176" s="14"/>
      <c r="B176" s="5"/>
      <c r="C176" s="13"/>
      <c r="D176" s="1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11"/>
      <c r="P176" s="5"/>
      <c r="Q176" s="11"/>
      <c r="R176" s="5"/>
      <c r="S176" s="11"/>
      <c r="T176" s="5"/>
      <c r="U176" s="11"/>
      <c r="V176" s="5"/>
      <c r="W176" s="5"/>
    </row>
  </sheetData>
  <sheetProtection/>
  <mergeCells count="92">
    <mergeCell ref="A9:V9"/>
    <mergeCell ref="A30:V30"/>
    <mergeCell ref="A32:B32"/>
    <mergeCell ref="C32:D32"/>
    <mergeCell ref="A16:V16"/>
    <mergeCell ref="A18:A19"/>
    <mergeCell ref="C22:D22"/>
    <mergeCell ref="A21:B22"/>
    <mergeCell ref="A12:B12"/>
    <mergeCell ref="C15:D15"/>
    <mergeCell ref="A1:V1"/>
    <mergeCell ref="A2:V2"/>
    <mergeCell ref="A3:V3"/>
    <mergeCell ref="A4:B7"/>
    <mergeCell ref="C4:C7"/>
    <mergeCell ref="E4:E7"/>
    <mergeCell ref="F4:F7"/>
    <mergeCell ref="G4:L4"/>
    <mergeCell ref="M4:N6"/>
    <mergeCell ref="I5:J6"/>
    <mergeCell ref="A8:B8"/>
    <mergeCell ref="O4:P6"/>
    <mergeCell ref="Q4:R6"/>
    <mergeCell ref="S4:T6"/>
    <mergeCell ref="U4:V6"/>
    <mergeCell ref="G5:H6"/>
    <mergeCell ref="K5:L6"/>
    <mergeCell ref="D4:D7"/>
    <mergeCell ref="A15:B15"/>
    <mergeCell ref="A35:B35"/>
    <mergeCell ref="A53:A56"/>
    <mergeCell ref="B53:B56"/>
    <mergeCell ref="C53:C56"/>
    <mergeCell ref="B49:N49"/>
    <mergeCell ref="C36:D36"/>
    <mergeCell ref="C37:D37"/>
    <mergeCell ref="B52:N52"/>
    <mergeCell ref="A36:B38"/>
    <mergeCell ref="F53:F56"/>
    <mergeCell ref="A39:B39"/>
    <mergeCell ref="A41:V41"/>
    <mergeCell ref="O80:P82"/>
    <mergeCell ref="B58:C58"/>
    <mergeCell ref="B77:N77"/>
    <mergeCell ref="B62:C62"/>
    <mergeCell ref="G53:L53"/>
    <mergeCell ref="A95:A96"/>
    <mergeCell ref="B95:B96"/>
    <mergeCell ref="B78:N78"/>
    <mergeCell ref="B79:N79"/>
    <mergeCell ref="F80:F83"/>
    <mergeCell ref="M80:N82"/>
    <mergeCell ref="B110:C110"/>
    <mergeCell ref="B98:C98"/>
    <mergeCell ref="B100:C100"/>
    <mergeCell ref="B102:C102"/>
    <mergeCell ref="B104:C104"/>
    <mergeCell ref="K54:L55"/>
    <mergeCell ref="G54:H55"/>
    <mergeCell ref="I54:J55"/>
    <mergeCell ref="B94:C94"/>
    <mergeCell ref="E53:E56"/>
    <mergeCell ref="A10:V10"/>
    <mergeCell ref="B85:C85"/>
    <mergeCell ref="A13:V13"/>
    <mergeCell ref="C21:D21"/>
    <mergeCell ref="B51:N51"/>
    <mergeCell ref="E80:E83"/>
    <mergeCell ref="G80:L80"/>
    <mergeCell ref="A80:A83"/>
    <mergeCell ref="G81:H82"/>
    <mergeCell ref="A23:V23"/>
    <mergeCell ref="A107:A109"/>
    <mergeCell ref="B88:C88"/>
    <mergeCell ref="A33:V33"/>
    <mergeCell ref="A29:B29"/>
    <mergeCell ref="C29:D29"/>
    <mergeCell ref="A17:V17"/>
    <mergeCell ref="B106:C106"/>
    <mergeCell ref="B107:B109"/>
    <mergeCell ref="B80:B83"/>
    <mergeCell ref="C80:C83"/>
    <mergeCell ref="C35:D35"/>
    <mergeCell ref="C38:D38"/>
    <mergeCell ref="B92:C92"/>
    <mergeCell ref="C12:D12"/>
    <mergeCell ref="Q80:R82"/>
    <mergeCell ref="U80:V82"/>
    <mergeCell ref="I81:J82"/>
    <mergeCell ref="K81:L82"/>
    <mergeCell ref="O53:P55"/>
    <mergeCell ref="B50:N50"/>
  </mergeCells>
  <printOptions/>
  <pageMargins left="0.17" right="0.16" top="0.1968503937007874" bottom="0.15748031496062992" header="0.15748031496062992" footer="0.15748031496062992"/>
  <pageSetup horizontalDpi="600" verticalDpi="600" orientation="landscape" paperSize="9" scale="85" r:id="rId1"/>
  <rowBreaks count="1" manualBreakCount="1">
    <brk id="2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ВМВ</dc:creator>
  <cp:keywords/>
  <dc:description/>
  <cp:lastModifiedBy>Rector</cp:lastModifiedBy>
  <cp:lastPrinted>2013-07-03T11:53:23Z</cp:lastPrinted>
  <dcterms:created xsi:type="dcterms:W3CDTF">2015-07-10T11:08:15Z</dcterms:created>
  <dcterms:modified xsi:type="dcterms:W3CDTF">2013-07-03T11:56:25Z</dcterms:modified>
  <cp:category/>
  <cp:version/>
  <cp:contentType/>
  <cp:contentStatus/>
</cp:coreProperties>
</file>